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8_{40ACABF5-2178-3245-995C-032C06807139}" xr6:coauthVersionLast="46" xr6:coauthVersionMax="46" xr10:uidLastSave="{00000000-0000-0000-0000-000000000000}"/>
  <bookViews>
    <workbookView xWindow="2560" yWindow="500" windowWidth="26200" windowHeight="15280" tabRatio="540" xr2:uid="{00000000-000D-0000-FFFF-FFFF00000000}"/>
  </bookViews>
  <sheets>
    <sheet name="NEW COND FC" sheetId="2" r:id="rId1"/>
    <sheet name="COND FC" sheetId="1" r:id="rId2"/>
    <sheet name="for May 05 rept" sheetId="4" r:id="rId3"/>
    <sheet name="Sorted" sheetId="3" r:id="rId4"/>
  </sheets>
  <definedNames>
    <definedName name="_Dist_Bin" hidden="1">'COND FC'!$I$49:$I$50</definedName>
    <definedName name="_Dist_Values" hidden="1">'COND FC'!$G$6:$G$43</definedName>
    <definedName name="_Key1" hidden="1">'COND FC'!$B$9</definedName>
    <definedName name="_Key2" hidden="1">'COND FC'!$C$9</definedName>
    <definedName name="_Order1" hidden="1">0</definedName>
    <definedName name="_Order2" hidden="1">255</definedName>
    <definedName name="_Sort" hidden="1">'COND FC'!$B$6:$H$1597</definedName>
    <definedName name="_xlnm.Print_Area" localSheetId="1">'COND FC'!$IM$1:$IT$44</definedName>
    <definedName name="_xlnm.Print_Area" localSheetId="2">'for May 05 rept'!$FM$1:$GE$29</definedName>
    <definedName name="_xlnm.Print_Area" localSheetId="0">'NEW COND FC'!$DU$1:$EU$27</definedName>
    <definedName name="_xlnm.Print_Area">'COND FC'!$DD$1:$EN$42</definedName>
    <definedName name="_xlnm.Print_Titles" localSheetId="1">'COND FC'!$B:$C</definedName>
    <definedName name="_xlnm.Print_Titles" localSheetId="2">'for May 05 rept'!$A:$B</definedName>
    <definedName name="_xlnm.Print_Titles" localSheetId="0">'NEW COND FC'!$A:$B</definedName>
    <definedName name="Print_Titles_MI" localSheetId="1">'COND FC'!$B:$C</definedName>
  </definedName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D1" i="1"/>
  <c r="DE1" i="1"/>
  <c r="DP1" i="1"/>
  <c r="DQ1" i="1"/>
  <c r="DZ1" i="1"/>
  <c r="EB1" i="1"/>
  <c r="EF1" i="1"/>
  <c r="EG1" i="1"/>
  <c r="EH1" i="1"/>
  <c r="EI1" i="1"/>
  <c r="EJ1" i="1"/>
  <c r="EM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IA1" i="1"/>
  <c r="IE1" i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CG1" i="4"/>
  <c r="CK1" i="4"/>
  <c r="DQ1" i="4"/>
  <c r="EN1" i="4"/>
  <c r="P1" i="2"/>
  <c r="AM1" i="2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C1" i="3"/>
  <c r="DD1" i="3"/>
  <c r="DO1" i="3"/>
  <c r="DP1" i="3"/>
  <c r="DY1" i="3"/>
  <c r="EA1" i="3"/>
  <c r="EE1" i="3"/>
  <c r="EF1" i="3"/>
  <c r="EG1" i="3"/>
  <c r="EH1" i="3"/>
  <c r="EI1" i="3"/>
  <c r="EL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HZ1" i="3"/>
  <c r="ID1" i="3"/>
</calcChain>
</file>

<file path=xl/sharedStrings.xml><?xml version="1.0" encoding="utf-8"?>
<sst xmlns="http://schemas.openxmlformats.org/spreadsheetml/2006/main" count="95" uniqueCount="27">
  <si>
    <t>STATION</t>
  </si>
  <si>
    <t>NO.</t>
  </si>
  <si>
    <t>A</t>
  </si>
  <si>
    <t>B</t>
  </si>
  <si>
    <t>C53A (Public Access NW of Bridge)</t>
  </si>
  <si>
    <t>&gt;1600</t>
  </si>
  <si>
    <t>2/25/08 *special samples sewer</t>
  </si>
  <si>
    <t>off Oglesbeys Rd</t>
  </si>
  <si>
    <t>41B (Outside southern part of closure line</t>
  </si>
  <si>
    <t>lab accident</t>
  </si>
  <si>
    <t>10/20/2010 *</t>
  </si>
  <si>
    <t>Mouth of Calico Creek</t>
  </si>
  <si>
    <t>C</t>
  </si>
  <si>
    <t>Beacon #5</t>
  </si>
  <si>
    <t>N11</t>
  </si>
  <si>
    <t>2018 Sta.#</t>
  </si>
  <si>
    <t>N6</t>
  </si>
  <si>
    <t>N7</t>
  </si>
  <si>
    <t>N8</t>
  </si>
  <si>
    <t>N9</t>
  </si>
  <si>
    <t>N10</t>
  </si>
  <si>
    <t>at closure line</t>
  </si>
  <si>
    <t>N12</t>
  </si>
  <si>
    <t>N13</t>
  </si>
  <si>
    <t>N11A</t>
  </si>
  <si>
    <t>N14</t>
  </si>
  <si>
    <t>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</si>
</sst>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_)"/>
    <numFmt numFmtId="165" formatCode="0_)"/>
    <numFmt numFmtId="166" formatCode="0.0_)"/>
    <numFmt numFmtId="167" formatCode="0.0"/>
    <numFmt numFmtId="168" formatCode="mm/dd/yy"/>
    <numFmt numFmtId="169" formatCode="mm/dd/yy;@"/>
  </numFmts>
  <fonts count="14">
    <font>
      <sz val="12"/>
      <name val="Antique Olv (W1)"/>
    </font>
    <font>
      <sz val="11"/>
      <color theme="1"/>
      <name val="Calibri"/>
      <family val="2"/>
      <scheme val="minor"/>
    </font>
    <font>
      <sz val="12"/>
      <color indexed="8"/>
      <name val="Antique Olv (W1)"/>
      <family val="2"/>
    </font>
    <font>
      <sz val="12"/>
      <color indexed="8"/>
      <name val="Antique Olv (W1)"/>
    </font>
    <font>
      <sz val="12"/>
      <color indexed="8"/>
      <name val="Tahoma"/>
      <family val="2"/>
    </font>
    <font>
      <sz val="10"/>
      <color indexed="8"/>
      <name val="Antique Olv (W1)"/>
    </font>
    <font>
      <sz val="12"/>
      <name val="Tahoma"/>
      <family val="2"/>
    </font>
    <font>
      <sz val="11"/>
      <color indexed="8"/>
      <name val="Tahoma"/>
      <family val="2"/>
    </font>
    <font>
      <sz val="11"/>
      <name val="Tahoma"/>
      <family val="2"/>
    </font>
    <font>
      <sz val="12"/>
      <name val="Antique Olv (W1)"/>
    </font>
    <font>
      <sz val="10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165" fontId="0" fillId="0" borderId="0"/>
    <xf numFmtId="0" fontId="1" fillId="0" borderId="0"/>
    <xf numFmtId="165" fontId="9" fillId="0" borderId="0"/>
  </cellStyleXfs>
  <cellXfs count="78">
    <xf numFmtId="165" fontId="0" fillId="0" borderId="0" xfId="0"/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4" fontId="3" fillId="0" borderId="0" xfId="0" applyNumberFormat="1" applyFont="1" applyProtection="1"/>
    <xf numFmtId="164" fontId="0" fillId="0" borderId="0" xfId="0" applyNumberForma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66" fontId="0" fillId="0" borderId="0" xfId="0" applyNumberFormat="1" applyProtection="1"/>
    <xf numFmtId="165" fontId="0" fillId="0" borderId="0" xfId="0" applyProtection="1"/>
    <xf numFmtId="165" fontId="3" fillId="0" borderId="0" xfId="0" applyNumberFormat="1" applyFont="1" applyAlignment="1" applyProtection="1">
      <alignment horizontal="right"/>
    </xf>
    <xf numFmtId="166" fontId="3" fillId="0" borderId="0" xfId="0" applyNumberFormat="1" applyFont="1" applyAlignment="1" applyProtection="1">
      <alignment horizontal="left"/>
    </xf>
    <xf numFmtId="166" fontId="3" fillId="0" borderId="0" xfId="0" applyNumberFormat="1" applyFon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165" fontId="0" fillId="0" borderId="0" xfId="0" applyAlignment="1" applyProtection="1">
      <alignment horizontal="center"/>
    </xf>
    <xf numFmtId="165" fontId="5" fillId="0" borderId="0" xfId="0" applyFont="1" applyProtection="1"/>
    <xf numFmtId="165" fontId="4" fillId="0" borderId="0" xfId="0" applyFont="1" applyProtection="1"/>
    <xf numFmtId="167" fontId="0" fillId="0" borderId="0" xfId="0" applyNumberFormat="1" applyAlignment="1" applyProtection="1">
      <alignment horizontal="center"/>
    </xf>
    <xf numFmtId="167" fontId="0" fillId="0" borderId="0" xfId="0" applyNumberFormat="1" applyProtection="1"/>
    <xf numFmtId="14" fontId="4" fillId="0" borderId="0" xfId="0" applyNumberFormat="1" applyFont="1" applyAlignment="1" applyProtection="1">
      <alignment horizontal="center"/>
    </xf>
    <xf numFmtId="14" fontId="6" fillId="0" borderId="0" xfId="0" applyNumberFormat="1" applyFont="1" applyAlignment="1" applyProtection="1">
      <alignment horizontal="center"/>
    </xf>
    <xf numFmtId="14" fontId="6" fillId="0" borderId="0" xfId="0" applyNumberFormat="1" applyFont="1" applyAlignment="1">
      <alignment horizontal="center"/>
    </xf>
    <xf numFmtId="165" fontId="4" fillId="0" borderId="0" xfId="0" applyNumberFormat="1" applyFont="1" applyAlignment="1" applyProtection="1">
      <alignment horizontal="right"/>
    </xf>
    <xf numFmtId="166" fontId="4" fillId="0" borderId="0" xfId="0" applyNumberFormat="1" applyFont="1" applyAlignment="1" applyProtection="1">
      <alignment horizontal="left"/>
    </xf>
    <xf numFmtId="167" fontId="6" fillId="0" borderId="0" xfId="0" applyNumberFormat="1" applyFont="1" applyAlignment="1">
      <alignment horizontal="center"/>
    </xf>
    <xf numFmtId="165" fontId="4" fillId="0" borderId="0" xfId="0" applyFont="1" applyAlignment="1" applyProtection="1">
      <alignment horizontal="right"/>
    </xf>
    <xf numFmtId="165" fontId="6" fillId="0" borderId="0" xfId="0" applyFont="1" applyAlignment="1" applyProtection="1">
      <alignment horizontal="left"/>
    </xf>
    <xf numFmtId="165" fontId="6" fillId="0" borderId="0" xfId="0" applyFont="1" applyAlignment="1" applyProtection="1">
      <alignment horizontal="right"/>
    </xf>
    <xf numFmtId="167" fontId="6" fillId="0" borderId="0" xfId="0" applyNumberFormat="1" applyFont="1" applyAlignment="1" applyProtection="1">
      <alignment horizontal="center"/>
    </xf>
    <xf numFmtId="167" fontId="6" fillId="0" borderId="0" xfId="0" applyNumberFormat="1" applyFont="1" applyProtection="1"/>
    <xf numFmtId="167" fontId="6" fillId="0" borderId="0" xfId="0" applyNumberFormat="1" applyFont="1"/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9" fontId="7" fillId="0" borderId="0" xfId="0" applyNumberFormat="1" applyFont="1" applyAlignment="1" applyProtection="1">
      <alignment horizontal="center"/>
    </xf>
    <xf numFmtId="169" fontId="8" fillId="0" borderId="0" xfId="0" applyNumberFormat="1" applyFont="1" applyAlignment="1" applyProtection="1">
      <alignment horizontal="center"/>
    </xf>
    <xf numFmtId="169" fontId="8" fillId="0" borderId="0" xfId="0" applyNumberFormat="1" applyFont="1" applyAlignment="1">
      <alignment horizontal="center"/>
    </xf>
    <xf numFmtId="166" fontId="7" fillId="0" borderId="0" xfId="0" applyNumberFormat="1" applyFont="1" applyAlignment="1" applyProtection="1">
      <alignment horizontal="left"/>
    </xf>
    <xf numFmtId="167" fontId="8" fillId="0" borderId="0" xfId="0" applyNumberFormat="1" applyFont="1" applyAlignment="1" applyProtection="1">
      <alignment horizontal="center"/>
    </xf>
    <xf numFmtId="167" fontId="8" fillId="0" borderId="0" xfId="0" applyNumberFormat="1" applyFont="1" applyAlignment="1">
      <alignment horizontal="center"/>
    </xf>
    <xf numFmtId="165" fontId="8" fillId="0" borderId="0" xfId="0" applyFont="1" applyAlignment="1">
      <alignment horizontal="center"/>
    </xf>
    <xf numFmtId="165" fontId="8" fillId="0" borderId="0" xfId="0" applyFont="1" applyAlignment="1" applyProtection="1">
      <alignment horizontal="left"/>
    </xf>
    <xf numFmtId="167" fontId="8" fillId="0" borderId="0" xfId="0" applyNumberFormat="1" applyFont="1" applyProtection="1"/>
    <xf numFmtId="167" fontId="8" fillId="0" borderId="0" xfId="0" applyNumberFormat="1" applyFont="1"/>
    <xf numFmtId="165" fontId="8" fillId="0" borderId="0" xfId="0" applyFont="1" applyAlignment="1">
      <alignment horizontal="left"/>
    </xf>
    <xf numFmtId="166" fontId="8" fillId="0" borderId="0" xfId="0" applyNumberFormat="1" applyFont="1" applyProtection="1"/>
    <xf numFmtId="165" fontId="8" fillId="0" borderId="0" xfId="0" applyFont="1"/>
    <xf numFmtId="169" fontId="8" fillId="0" borderId="1" xfId="0" applyNumberFormat="1" applyFont="1" applyBorder="1" applyProtection="1"/>
    <xf numFmtId="168" fontId="8" fillId="0" borderId="0" xfId="0" applyNumberFormat="1" applyFont="1" applyAlignment="1">
      <alignment horizontal="center"/>
    </xf>
    <xf numFmtId="165" fontId="7" fillId="0" borderId="0" xfId="0" applyFont="1" applyAlignment="1" applyProtection="1">
      <alignment horizontal="left"/>
    </xf>
    <xf numFmtId="165" fontId="7" fillId="0" borderId="0" xfId="0" applyNumberFormat="1" applyFont="1" applyAlignment="1" applyProtection="1">
      <alignment horizontal="center"/>
    </xf>
    <xf numFmtId="165" fontId="8" fillId="0" borderId="0" xfId="0" applyFont="1" applyAlignment="1" applyProtection="1">
      <alignment horizontal="center"/>
    </xf>
    <xf numFmtId="165" fontId="8" fillId="0" borderId="0" xfId="0" applyFont="1" applyAlignment="1"/>
    <xf numFmtId="167" fontId="10" fillId="0" borderId="0" xfId="2" applyNumberFormat="1" applyFont="1" applyAlignment="1">
      <alignment horizontal="center"/>
    </xf>
    <xf numFmtId="167" fontId="10" fillId="0" borderId="1" xfId="2" applyNumberFormat="1" applyFont="1" applyBorder="1" applyAlignment="1">
      <alignment horizontal="center"/>
    </xf>
    <xf numFmtId="167" fontId="10" fillId="0" borderId="0" xfId="2" applyNumberFormat="1" applyFont="1" applyFill="1" applyBorder="1" applyAlignment="1">
      <alignment horizontal="center"/>
    </xf>
    <xf numFmtId="167" fontId="10" fillId="0" borderId="0" xfId="2" applyNumberFormat="1" applyFont="1" applyFill="1" applyBorder="1" applyAlignment="1">
      <alignment horizontal="center" vertical="center"/>
    </xf>
    <xf numFmtId="167" fontId="11" fillId="0" borderId="0" xfId="2" applyNumberFormat="1" applyFont="1" applyAlignment="1">
      <alignment horizontal="center" wrapText="1"/>
    </xf>
    <xf numFmtId="14" fontId="10" fillId="0" borderId="1" xfId="2" applyNumberFormat="1" applyFont="1" applyBorder="1" applyAlignment="1">
      <alignment horizontal="center"/>
    </xf>
    <xf numFmtId="14" fontId="10" fillId="0" borderId="2" xfId="2" applyNumberFormat="1" applyFont="1" applyFill="1" applyBorder="1" applyAlignment="1">
      <alignment horizontal="center"/>
    </xf>
    <xf numFmtId="14" fontId="10" fillId="0" borderId="1" xfId="2" applyNumberFormat="1" applyFont="1" applyBorder="1" applyAlignment="1" applyProtection="1">
      <alignment horizontal="center"/>
    </xf>
    <xf numFmtId="167" fontId="10" fillId="0" borderId="0" xfId="2" applyNumberFormat="1" applyFont="1" applyBorder="1" applyAlignment="1">
      <alignment horizontal="center"/>
    </xf>
    <xf numFmtId="167" fontId="12" fillId="0" borderId="1" xfId="1" applyNumberFormat="1" applyFont="1" applyBorder="1" applyAlignment="1">
      <alignment horizontal="center"/>
    </xf>
    <xf numFmtId="167" fontId="10" fillId="0" borderId="0" xfId="0" applyNumberFormat="1" applyFont="1" applyAlignment="1">
      <alignment horizontal="center"/>
    </xf>
    <xf numFmtId="1" fontId="13" fillId="0" borderId="0" xfId="0" applyNumberFormat="1" applyFont="1" applyAlignment="1" applyProtection="1">
      <alignment horizontal="left"/>
    </xf>
    <xf numFmtId="167" fontId="12" fillId="0" borderId="0" xfId="1" applyNumberFormat="1" applyFont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14" fontId="13" fillId="0" borderId="0" xfId="0" applyNumberFormat="1" applyFont="1" applyAlignment="1" applyProtection="1">
      <alignment horizontal="center"/>
    </xf>
    <xf numFmtId="14" fontId="10" fillId="0" borderId="0" xfId="0" applyNumberFormat="1" applyFont="1" applyAlignment="1" applyProtection="1">
      <alignment horizontal="center"/>
    </xf>
    <xf numFmtId="1" fontId="13" fillId="0" borderId="0" xfId="0" applyNumberFormat="1" applyFont="1" applyAlignment="1" applyProtection="1">
      <alignment horizontal="center"/>
    </xf>
    <xf numFmtId="167" fontId="13" fillId="0" borderId="0" xfId="0" applyNumberFormat="1" applyFont="1" applyAlignment="1" applyProtection="1">
      <alignment horizontal="center"/>
    </xf>
    <xf numFmtId="167" fontId="10" fillId="0" borderId="0" xfId="0" applyNumberFormat="1" applyFont="1" applyAlignment="1" applyProtection="1">
      <alignment horizontal="center"/>
    </xf>
    <xf numFmtId="167" fontId="10" fillId="0" borderId="0" xfId="0" applyNumberFormat="1" applyFont="1" applyAlignment="1">
      <alignment horizontal="center" vertical="center"/>
    </xf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1" fontId="10" fillId="0" borderId="0" xfId="0" applyNumberFormat="1" applyFont="1" applyAlignment="1" applyProtection="1">
      <alignment horizontal="center"/>
    </xf>
    <xf numFmtId="1" fontId="10" fillId="0" borderId="0" xfId="0" applyNumberFormat="1" applyFont="1" applyAlignment="1" applyProtection="1">
      <alignment horizontal="left"/>
    </xf>
    <xf numFmtId="167" fontId="10" fillId="0" borderId="3" xfId="0" applyNumberFormat="1" applyFont="1" applyBorder="1" applyAlignment="1">
      <alignment horizontal="center" vertical="center"/>
    </xf>
    <xf numFmtId="167" fontId="12" fillId="0" borderId="0" xfId="1" applyNumberFormat="1" applyFont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O99"/>
  <sheetViews>
    <sheetView tabSelected="1" topLeftCell="A2" zoomScale="80" zoomScaleNormal="100" workbookViewId="0">
      <pane xSplit="3160" ySplit="480" activePane="bottomRight"/>
      <selection activeCell="A2" sqref="A1:A65536"/>
      <selection pane="topRight" activeCell="HN2" sqref="HN1:HN1048576"/>
      <selection pane="bottomLeft" activeCell="A41" sqref="A41:XFD41"/>
      <selection pane="bottomRight" activeCell="E22" sqref="E22"/>
    </sheetView>
  </sheetViews>
  <sheetFormatPr baseColWidth="10" defaultColWidth="8.85546875" defaultRowHeight="14"/>
  <cols>
    <col min="1" max="1" width="9.5703125" style="39" customWidth="1"/>
    <col min="2" max="2" width="4.7109375" style="43" customWidth="1"/>
    <col min="3" max="6" width="8.85546875" style="43"/>
    <col min="7" max="174" width="8.85546875" style="45"/>
    <col min="175" max="175" width="24.28515625" style="45" bestFit="1" customWidth="1"/>
    <col min="176" max="179" width="8.85546875" style="45"/>
    <col min="180" max="180" width="8.85546875" style="42"/>
    <col min="181" max="183" width="8.85546875" style="45"/>
    <col min="184" max="184" width="8.85546875" style="42"/>
    <col min="185" max="222" width="8.85546875" style="45"/>
    <col min="223" max="223" width="10" style="45" bestFit="1" customWidth="1"/>
    <col min="224" max="239" width="8.85546875" style="45"/>
    <col min="240" max="240" width="11.7109375" style="45" bestFit="1" customWidth="1"/>
    <col min="241" max="16384" width="8.85546875" style="45"/>
  </cols>
  <sheetData>
    <row r="1" spans="1:249" s="35" customFormat="1">
      <c r="A1" s="33" t="s">
        <v>0</v>
      </c>
      <c r="B1" s="33" t="s">
        <v>1</v>
      </c>
      <c r="C1" s="34">
        <v>37909</v>
      </c>
      <c r="D1" s="34">
        <v>37910</v>
      </c>
      <c r="E1" s="34">
        <v>37913</v>
      </c>
      <c r="F1" s="34">
        <v>37914</v>
      </c>
      <c r="G1" s="35">
        <v>37915</v>
      </c>
      <c r="H1" s="35">
        <v>37916</v>
      </c>
      <c r="I1" s="35">
        <v>37917</v>
      </c>
      <c r="J1" s="35">
        <v>37925</v>
      </c>
      <c r="K1" s="35">
        <v>37927</v>
      </c>
      <c r="L1" s="35">
        <v>37928</v>
      </c>
      <c r="M1" s="35">
        <v>37930</v>
      </c>
      <c r="N1" s="35">
        <v>37932</v>
      </c>
      <c r="O1" s="35">
        <v>37934</v>
      </c>
      <c r="P1" s="35">
        <f>DATE(2003,12,8)</f>
        <v>37963</v>
      </c>
      <c r="Q1" s="35">
        <v>37967</v>
      </c>
      <c r="R1" s="35">
        <v>37970</v>
      </c>
      <c r="S1" s="35">
        <v>37973</v>
      </c>
      <c r="T1" s="35">
        <v>37975</v>
      </c>
      <c r="U1" s="35">
        <v>37982</v>
      </c>
      <c r="V1" s="35">
        <v>37984</v>
      </c>
      <c r="W1" s="35">
        <v>37985</v>
      </c>
      <c r="X1" s="35">
        <v>37988</v>
      </c>
      <c r="Y1" s="35">
        <v>38063</v>
      </c>
      <c r="Z1" s="35">
        <v>38064</v>
      </c>
      <c r="AA1" s="35">
        <v>38065</v>
      </c>
      <c r="AB1" s="35">
        <v>38068</v>
      </c>
      <c r="AC1" s="35">
        <v>38091</v>
      </c>
      <c r="AD1" s="35">
        <v>38093</v>
      </c>
      <c r="AE1" s="35">
        <v>38096</v>
      </c>
      <c r="AF1" s="35">
        <v>38112</v>
      </c>
      <c r="AG1" s="35">
        <v>38170</v>
      </c>
      <c r="AH1" s="35">
        <v>38174</v>
      </c>
      <c r="AI1" s="35">
        <v>38175</v>
      </c>
      <c r="AJ1" s="35">
        <v>38194</v>
      </c>
      <c r="AK1" s="35">
        <v>38199</v>
      </c>
      <c r="AL1" s="35">
        <v>38204</v>
      </c>
      <c r="AM1" s="35">
        <f>DATE(2004,8,9)</f>
        <v>38208</v>
      </c>
      <c r="AN1" s="35">
        <v>38210</v>
      </c>
      <c r="AO1" s="35">
        <v>38217</v>
      </c>
      <c r="AP1" s="35">
        <v>38219</v>
      </c>
      <c r="AQ1" s="35">
        <v>38222</v>
      </c>
      <c r="AR1" s="35">
        <v>38223</v>
      </c>
      <c r="AS1" s="35">
        <v>38225</v>
      </c>
      <c r="AT1" s="35">
        <v>38229</v>
      </c>
      <c r="AU1" s="35">
        <v>38320</v>
      </c>
      <c r="AV1" s="35">
        <v>38322</v>
      </c>
      <c r="AW1" s="35">
        <v>38323</v>
      </c>
      <c r="AX1" s="35">
        <v>38327</v>
      </c>
      <c r="AY1" s="35">
        <v>38329</v>
      </c>
      <c r="AZ1" s="35">
        <v>38334</v>
      </c>
      <c r="BA1" s="35">
        <v>38335</v>
      </c>
      <c r="BB1" s="35">
        <v>38337</v>
      </c>
      <c r="BC1" s="35">
        <v>38342</v>
      </c>
      <c r="BD1" s="35">
        <v>38412</v>
      </c>
      <c r="BE1" s="35">
        <v>38413</v>
      </c>
      <c r="BF1" s="35">
        <v>38446</v>
      </c>
      <c r="BG1" s="35">
        <v>38449</v>
      </c>
      <c r="BH1" s="35">
        <v>38452</v>
      </c>
      <c r="BI1" s="35">
        <v>38453</v>
      </c>
      <c r="BJ1" s="35">
        <v>38460</v>
      </c>
      <c r="BK1" s="35">
        <v>38482</v>
      </c>
      <c r="BL1" s="35">
        <v>38483</v>
      </c>
      <c r="BM1" s="35">
        <v>38484</v>
      </c>
      <c r="BN1" s="35">
        <v>38509</v>
      </c>
      <c r="BO1" s="35">
        <v>38510</v>
      </c>
      <c r="BP1" s="35">
        <v>38512</v>
      </c>
      <c r="BQ1" s="35">
        <v>38534</v>
      </c>
      <c r="BR1" s="35">
        <v>38538</v>
      </c>
      <c r="BS1" s="35">
        <v>38539</v>
      </c>
      <c r="BT1" s="35">
        <v>38551</v>
      </c>
      <c r="BU1" s="35">
        <v>38553</v>
      </c>
      <c r="BV1" s="35">
        <v>38555</v>
      </c>
      <c r="BW1" s="35">
        <v>38557</v>
      </c>
      <c r="BX1" s="35">
        <v>38558</v>
      </c>
      <c r="BY1" s="35">
        <v>38565</v>
      </c>
      <c r="BZ1" s="35">
        <v>38566</v>
      </c>
      <c r="CA1" s="35">
        <v>38568</v>
      </c>
      <c r="CB1" s="35">
        <v>38581</v>
      </c>
      <c r="CC1" s="35">
        <v>38583</v>
      </c>
      <c r="CD1" s="35">
        <v>38586</v>
      </c>
      <c r="CE1" s="35">
        <v>38616</v>
      </c>
      <c r="CF1" s="35">
        <v>38617</v>
      </c>
      <c r="CG1" s="35">
        <v>38620</v>
      </c>
      <c r="CH1" s="35">
        <v>38623</v>
      </c>
      <c r="CI1" s="35">
        <v>38641</v>
      </c>
      <c r="CJ1" s="35">
        <v>38643</v>
      </c>
      <c r="CK1" s="35">
        <v>38645</v>
      </c>
      <c r="CL1" s="35">
        <v>38651</v>
      </c>
      <c r="CM1" s="35">
        <v>38656</v>
      </c>
      <c r="CN1" s="35">
        <v>38657</v>
      </c>
      <c r="CO1" s="35">
        <v>38659</v>
      </c>
      <c r="CP1" s="35">
        <v>38663</v>
      </c>
      <c r="CQ1" s="35">
        <v>38681</v>
      </c>
      <c r="CR1" s="35">
        <v>38684</v>
      </c>
      <c r="CS1" s="35">
        <v>38685</v>
      </c>
      <c r="CT1" s="35">
        <v>38688</v>
      </c>
      <c r="CU1" s="35">
        <v>38692</v>
      </c>
      <c r="CV1" s="35">
        <v>38694</v>
      </c>
      <c r="CW1" s="35">
        <v>38698</v>
      </c>
      <c r="CX1" s="35">
        <v>38705</v>
      </c>
      <c r="CY1" s="35">
        <v>38707</v>
      </c>
      <c r="CZ1" s="35">
        <v>38708</v>
      </c>
      <c r="DA1" s="35">
        <v>38713</v>
      </c>
      <c r="DB1" s="35">
        <v>38715</v>
      </c>
      <c r="DC1" s="35">
        <v>38831</v>
      </c>
      <c r="DD1" s="35">
        <v>38845</v>
      </c>
      <c r="DE1" s="35">
        <v>38849</v>
      </c>
      <c r="DF1" s="35">
        <v>38852</v>
      </c>
      <c r="DG1" s="35">
        <v>38867</v>
      </c>
      <c r="DH1" s="35">
        <v>38876</v>
      </c>
      <c r="DI1" s="35">
        <v>38877</v>
      </c>
      <c r="DJ1" s="35">
        <v>38897</v>
      </c>
      <c r="DK1" s="35">
        <v>38898</v>
      </c>
      <c r="DL1" s="35">
        <v>38903</v>
      </c>
      <c r="DM1" s="35">
        <v>38931</v>
      </c>
      <c r="DN1" s="35">
        <v>38939</v>
      </c>
      <c r="DO1" s="35">
        <v>38954</v>
      </c>
      <c r="DP1" s="35">
        <v>38957</v>
      </c>
      <c r="DQ1" s="35">
        <v>38967</v>
      </c>
      <c r="DR1" s="35">
        <v>38972</v>
      </c>
      <c r="DS1" s="35">
        <v>38973</v>
      </c>
      <c r="DT1" s="35">
        <v>38975</v>
      </c>
      <c r="DU1" s="35">
        <v>38978</v>
      </c>
      <c r="DV1" s="35">
        <v>38981</v>
      </c>
      <c r="DW1" s="35">
        <v>39001</v>
      </c>
      <c r="DX1" s="35">
        <v>39003</v>
      </c>
      <c r="DY1" s="35">
        <v>39006</v>
      </c>
      <c r="DZ1" s="35">
        <v>39007</v>
      </c>
      <c r="EA1" s="35">
        <v>39009</v>
      </c>
      <c r="EB1" s="35">
        <v>39013</v>
      </c>
      <c r="EC1" s="35">
        <v>39030</v>
      </c>
      <c r="ED1" s="35">
        <v>39034</v>
      </c>
      <c r="EE1" s="35">
        <v>39036</v>
      </c>
      <c r="EF1" s="35">
        <v>39048</v>
      </c>
      <c r="EG1" s="35">
        <v>39050</v>
      </c>
      <c r="EH1" s="35">
        <v>39052</v>
      </c>
      <c r="EI1" s="35">
        <v>39055</v>
      </c>
      <c r="EJ1" s="35">
        <v>39056</v>
      </c>
      <c r="EK1" s="46">
        <v>39057</v>
      </c>
      <c r="EL1" s="35">
        <v>39058</v>
      </c>
      <c r="EM1" s="35">
        <v>39062</v>
      </c>
      <c r="EN1" s="35">
        <v>39079</v>
      </c>
      <c r="EO1" s="35">
        <v>39084</v>
      </c>
      <c r="EP1" s="35">
        <v>39086</v>
      </c>
      <c r="EQ1" s="35">
        <v>39089</v>
      </c>
      <c r="ER1" s="35">
        <v>39091</v>
      </c>
      <c r="ES1" s="35">
        <v>39093</v>
      </c>
      <c r="ET1" s="35">
        <v>39096</v>
      </c>
      <c r="EU1" s="35">
        <v>39098</v>
      </c>
      <c r="EV1" s="35">
        <v>39238</v>
      </c>
      <c r="EW1" s="35">
        <v>39275</v>
      </c>
      <c r="EX1" s="35">
        <v>39286</v>
      </c>
      <c r="EY1" s="35">
        <v>39288</v>
      </c>
      <c r="EZ1" s="35">
        <v>39323</v>
      </c>
      <c r="FA1" s="35">
        <v>39337</v>
      </c>
      <c r="FB1" s="35">
        <v>39338</v>
      </c>
      <c r="FC1" s="35">
        <v>39349</v>
      </c>
      <c r="FD1" s="35">
        <v>39350</v>
      </c>
      <c r="FE1" s="35">
        <v>39351</v>
      </c>
      <c r="FF1" s="35">
        <v>39384</v>
      </c>
      <c r="FG1" s="35">
        <v>39386</v>
      </c>
      <c r="FH1" s="35">
        <v>39387</v>
      </c>
      <c r="FI1" s="35">
        <v>39390</v>
      </c>
      <c r="FJ1" s="35">
        <v>39391</v>
      </c>
      <c r="FK1" s="35">
        <v>39393</v>
      </c>
      <c r="FL1" s="35">
        <v>39394</v>
      </c>
      <c r="FM1" s="35">
        <v>39434</v>
      </c>
      <c r="FN1" s="35">
        <v>39436</v>
      </c>
      <c r="FO1" s="35">
        <v>39443</v>
      </c>
      <c r="FP1" s="35">
        <v>39444</v>
      </c>
      <c r="FQ1" s="35">
        <v>39449</v>
      </c>
      <c r="FR1" s="35">
        <v>39451</v>
      </c>
      <c r="FS1" s="35" t="s">
        <v>6</v>
      </c>
      <c r="FT1" s="35">
        <v>39524</v>
      </c>
      <c r="FU1" s="35">
        <v>39546</v>
      </c>
      <c r="FV1" s="35">
        <v>39548</v>
      </c>
      <c r="FW1" s="35">
        <v>39552</v>
      </c>
      <c r="FX1" s="47">
        <v>39554</v>
      </c>
      <c r="FY1" s="35">
        <v>39556</v>
      </c>
      <c r="FZ1" s="35">
        <v>39563</v>
      </c>
      <c r="GA1" s="35">
        <v>39567</v>
      </c>
      <c r="GB1" s="47">
        <v>39568</v>
      </c>
      <c r="GC1" s="35">
        <v>39569</v>
      </c>
      <c r="GD1" s="35">
        <v>39581</v>
      </c>
      <c r="GE1" s="35">
        <v>39582</v>
      </c>
      <c r="GF1" s="35">
        <v>39587</v>
      </c>
      <c r="GG1" s="35">
        <v>39637</v>
      </c>
      <c r="GH1" s="35">
        <v>39719</v>
      </c>
      <c r="GI1" s="35">
        <v>39759</v>
      </c>
      <c r="GJ1" s="35">
        <v>39761</v>
      </c>
      <c r="GK1" s="35">
        <v>39764</v>
      </c>
      <c r="GL1" s="35">
        <v>39770</v>
      </c>
      <c r="GM1" s="35">
        <v>39772</v>
      </c>
      <c r="GN1" s="35">
        <v>39784</v>
      </c>
      <c r="GO1" s="35">
        <v>39786</v>
      </c>
      <c r="GP1" s="35">
        <v>39789</v>
      </c>
      <c r="GQ1" s="35">
        <v>39796</v>
      </c>
      <c r="GR1" s="35">
        <v>39798</v>
      </c>
      <c r="GS1" s="35">
        <v>39799</v>
      </c>
      <c r="GT1" s="35">
        <v>39800</v>
      </c>
      <c r="GU1" s="35">
        <v>39930</v>
      </c>
      <c r="GV1" s="35">
        <v>40009</v>
      </c>
      <c r="GW1" s="35">
        <v>40042</v>
      </c>
      <c r="GX1" s="35">
        <v>40044</v>
      </c>
      <c r="GY1" s="35">
        <v>40070</v>
      </c>
      <c r="GZ1" s="35">
        <v>40072</v>
      </c>
      <c r="HA1" s="35">
        <v>40079</v>
      </c>
      <c r="HB1" s="35">
        <v>40081</v>
      </c>
      <c r="HC1" s="35">
        <v>40085</v>
      </c>
      <c r="HD1" s="35">
        <v>40087</v>
      </c>
      <c r="HE1" s="35">
        <v>40134</v>
      </c>
      <c r="HF1" s="35">
        <v>40137</v>
      </c>
      <c r="HG1" s="35">
        <v>40141</v>
      </c>
      <c r="HH1" s="35">
        <v>40147</v>
      </c>
      <c r="HI1" s="35">
        <v>40154</v>
      </c>
      <c r="HJ1" s="35">
        <v>40157</v>
      </c>
      <c r="HK1" s="35">
        <v>40160</v>
      </c>
      <c r="HL1" s="35">
        <v>40162</v>
      </c>
      <c r="HM1" s="35">
        <v>40163</v>
      </c>
      <c r="HN1" s="35">
        <v>40176</v>
      </c>
      <c r="HO1" s="35">
        <v>40181</v>
      </c>
      <c r="HP1" s="35">
        <v>40183</v>
      </c>
      <c r="HQ1" s="35">
        <v>40184</v>
      </c>
      <c r="HR1" s="35">
        <v>40197</v>
      </c>
      <c r="HS1" s="35">
        <v>40198</v>
      </c>
      <c r="HT1" s="35">
        <v>40205</v>
      </c>
      <c r="HU1" s="35">
        <v>40207</v>
      </c>
      <c r="HV1" s="35">
        <v>40210</v>
      </c>
      <c r="HW1" s="35">
        <v>40217</v>
      </c>
      <c r="HX1" s="35">
        <v>40220</v>
      </c>
      <c r="HY1" s="35">
        <v>40224</v>
      </c>
      <c r="HZ1" s="35">
        <v>40268</v>
      </c>
      <c r="IA1" s="35">
        <v>40273</v>
      </c>
      <c r="IB1" s="35">
        <v>40396</v>
      </c>
      <c r="IC1" s="35">
        <v>40414</v>
      </c>
      <c r="ID1" s="35">
        <v>40416</v>
      </c>
      <c r="IE1" s="35">
        <v>40435</v>
      </c>
      <c r="IF1" s="35" t="s">
        <v>10</v>
      </c>
      <c r="IG1" s="35">
        <v>40564</v>
      </c>
      <c r="IH1" s="35">
        <v>40570</v>
      </c>
      <c r="II1" s="35">
        <v>40573</v>
      </c>
      <c r="IJ1" s="35">
        <v>40582</v>
      </c>
      <c r="IK1" s="35">
        <v>40583</v>
      </c>
      <c r="IL1" s="35">
        <v>40585</v>
      </c>
      <c r="IM1" s="35">
        <v>40588</v>
      </c>
      <c r="IN1" s="35">
        <v>40590</v>
      </c>
      <c r="IO1" s="35">
        <v>40591</v>
      </c>
    </row>
    <row r="2" spans="1:249" s="39" customFormat="1">
      <c r="A2" s="49">
        <v>5</v>
      </c>
      <c r="B2" s="36"/>
      <c r="C2" s="37"/>
      <c r="D2" s="37"/>
      <c r="E2" s="37"/>
      <c r="F2" s="37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FX2" s="38"/>
      <c r="GB2" s="38"/>
    </row>
    <row r="3" spans="1:249" s="38" customFormat="1">
      <c r="A3" s="49">
        <v>4</v>
      </c>
      <c r="B3" s="36" t="s">
        <v>2</v>
      </c>
      <c r="C3" s="37">
        <v>46</v>
      </c>
      <c r="D3" s="37">
        <v>170</v>
      </c>
      <c r="E3" s="37">
        <v>79</v>
      </c>
      <c r="F3" s="37">
        <v>110</v>
      </c>
      <c r="G3" s="38">
        <v>33</v>
      </c>
      <c r="H3" s="38">
        <v>220</v>
      </c>
      <c r="I3" s="38">
        <v>46</v>
      </c>
      <c r="J3" s="38">
        <v>140</v>
      </c>
      <c r="K3" s="38">
        <v>350</v>
      </c>
      <c r="L3" s="38">
        <v>240</v>
      </c>
      <c r="M3" s="38">
        <v>79</v>
      </c>
      <c r="N3" s="38">
        <v>170</v>
      </c>
      <c r="O3" s="38">
        <v>23</v>
      </c>
      <c r="Q3" s="38">
        <v>540</v>
      </c>
      <c r="S3" s="38">
        <v>350</v>
      </c>
      <c r="T3" s="38">
        <v>33</v>
      </c>
      <c r="U3" s="38">
        <v>79</v>
      </c>
      <c r="V3" s="38">
        <v>43</v>
      </c>
      <c r="W3" s="38">
        <v>33</v>
      </c>
      <c r="X3" s="38">
        <v>17</v>
      </c>
      <c r="Y3" s="38">
        <v>49</v>
      </c>
      <c r="Z3" s="38">
        <v>95</v>
      </c>
      <c r="AA3" s="38">
        <v>49</v>
      </c>
      <c r="AB3" s="38">
        <v>7.8</v>
      </c>
      <c r="AC3" s="38">
        <v>240</v>
      </c>
      <c r="AD3" s="38">
        <v>130</v>
      </c>
      <c r="AE3" s="38">
        <v>23</v>
      </c>
      <c r="AF3" s="38">
        <v>7.8</v>
      </c>
      <c r="AG3" s="38">
        <v>350</v>
      </c>
      <c r="AH3" s="38">
        <v>70</v>
      </c>
      <c r="AI3" s="38">
        <v>17</v>
      </c>
      <c r="AJ3" s="38">
        <v>350</v>
      </c>
      <c r="AK3" s="38">
        <v>17</v>
      </c>
      <c r="AL3" s="38">
        <v>49</v>
      </c>
      <c r="AM3" s="38">
        <v>79</v>
      </c>
      <c r="AN3" s="38">
        <v>33</v>
      </c>
      <c r="AO3" s="38">
        <v>130</v>
      </c>
      <c r="AP3" s="38">
        <v>17</v>
      </c>
      <c r="AQ3" s="38">
        <v>240</v>
      </c>
      <c r="AR3" s="38">
        <v>49</v>
      </c>
      <c r="AS3" s="38">
        <v>170</v>
      </c>
      <c r="AT3" s="38">
        <v>13</v>
      </c>
      <c r="AU3" s="38">
        <v>130</v>
      </c>
      <c r="AV3" s="38">
        <v>33</v>
      </c>
      <c r="AW3" s="38">
        <v>49</v>
      </c>
      <c r="AX3" s="38">
        <v>110</v>
      </c>
      <c r="AY3" s="38">
        <v>31</v>
      </c>
      <c r="AZ3" s="38">
        <v>13</v>
      </c>
      <c r="BC3" s="38">
        <v>13</v>
      </c>
      <c r="BD3" s="38">
        <v>6.8</v>
      </c>
      <c r="BE3" s="38">
        <v>33</v>
      </c>
      <c r="BF3" s="38">
        <v>920</v>
      </c>
      <c r="BG3" s="38">
        <v>33</v>
      </c>
      <c r="BH3" s="38">
        <v>23</v>
      </c>
      <c r="BI3" s="38">
        <v>22</v>
      </c>
      <c r="BJ3" s="38">
        <v>17</v>
      </c>
      <c r="BL3" s="38">
        <v>34</v>
      </c>
      <c r="BM3" s="38">
        <v>7.8</v>
      </c>
      <c r="BO3" s="38">
        <v>130</v>
      </c>
      <c r="BP3" s="38">
        <v>11</v>
      </c>
      <c r="BQ3" s="38">
        <v>140</v>
      </c>
      <c r="BR3" s="38">
        <v>31</v>
      </c>
      <c r="BS3" s="38">
        <v>6.8</v>
      </c>
      <c r="BT3" s="38">
        <v>350</v>
      </c>
      <c r="BU3" s="38">
        <v>22</v>
      </c>
      <c r="BV3" s="38">
        <v>70</v>
      </c>
      <c r="BW3" s="38">
        <v>13</v>
      </c>
      <c r="BX3" s="38">
        <v>1.7</v>
      </c>
      <c r="BY3" s="38">
        <v>350</v>
      </c>
      <c r="BZ3" s="38">
        <v>23</v>
      </c>
      <c r="CA3" s="38">
        <v>6.8</v>
      </c>
      <c r="CB3" s="38">
        <v>220</v>
      </c>
      <c r="CC3" s="38">
        <v>33</v>
      </c>
      <c r="CD3" s="38">
        <v>1.7</v>
      </c>
      <c r="CE3" s="38">
        <v>49</v>
      </c>
      <c r="CF3" s="38">
        <v>79</v>
      </c>
      <c r="CG3" s="38">
        <v>49</v>
      </c>
      <c r="CH3" s="38">
        <v>14</v>
      </c>
      <c r="CI3" s="38">
        <v>33</v>
      </c>
      <c r="CJ3" s="38">
        <v>49</v>
      </c>
      <c r="CK3" s="38">
        <v>11</v>
      </c>
      <c r="CL3" s="38">
        <v>170</v>
      </c>
      <c r="CM3" s="38">
        <v>130</v>
      </c>
      <c r="CN3" s="38">
        <v>33</v>
      </c>
      <c r="CO3" s="38">
        <v>110</v>
      </c>
      <c r="CP3" s="38">
        <v>13</v>
      </c>
      <c r="CQ3" s="38">
        <v>540</v>
      </c>
      <c r="CR3" s="38">
        <v>49</v>
      </c>
      <c r="CS3" s="38">
        <v>23</v>
      </c>
      <c r="CT3" s="38">
        <v>70</v>
      </c>
      <c r="CU3" s="38">
        <v>7.8</v>
      </c>
      <c r="CV3" s="38">
        <v>33</v>
      </c>
      <c r="CW3" s="38">
        <v>49</v>
      </c>
      <c r="CX3" s="38">
        <v>350</v>
      </c>
      <c r="CY3" s="38">
        <v>240</v>
      </c>
      <c r="CZ3" s="38">
        <v>170</v>
      </c>
      <c r="DA3" s="38">
        <v>33</v>
      </c>
      <c r="DB3" s="38">
        <v>13</v>
      </c>
      <c r="DC3" s="38">
        <v>14</v>
      </c>
      <c r="DD3" s="38">
        <v>13</v>
      </c>
      <c r="DF3" s="38">
        <v>6.8</v>
      </c>
      <c r="DG3" s="38">
        <v>1.7</v>
      </c>
      <c r="DH3" s="38">
        <v>70</v>
      </c>
      <c r="DI3" s="38">
        <v>13</v>
      </c>
      <c r="DJ3" s="38">
        <v>33</v>
      </c>
      <c r="DK3" s="38">
        <v>70</v>
      </c>
      <c r="DL3" s="38">
        <v>4.5</v>
      </c>
      <c r="DM3" s="38">
        <v>1.8</v>
      </c>
      <c r="DN3" s="38">
        <v>23</v>
      </c>
      <c r="DO3" s="38">
        <v>49</v>
      </c>
      <c r="DP3" s="38">
        <v>1.7</v>
      </c>
      <c r="DQ3" s="38">
        <v>79</v>
      </c>
      <c r="DR3" s="38">
        <v>33</v>
      </c>
      <c r="DS3" s="38">
        <v>79</v>
      </c>
      <c r="DT3" s="38">
        <v>79</v>
      </c>
      <c r="DU3" s="38">
        <v>33</v>
      </c>
      <c r="DV3" s="38">
        <v>4.5</v>
      </c>
      <c r="DW3" s="38">
        <v>130</v>
      </c>
      <c r="DX3" s="38">
        <v>17</v>
      </c>
      <c r="DY3" s="38">
        <v>49</v>
      </c>
      <c r="DZ3" s="38">
        <v>49</v>
      </c>
      <c r="EA3" s="38">
        <v>33</v>
      </c>
      <c r="EB3" s="38">
        <v>13</v>
      </c>
      <c r="EC3" s="38">
        <v>49</v>
      </c>
      <c r="ED3" s="38">
        <v>46</v>
      </c>
      <c r="EE3" s="38">
        <v>7.8</v>
      </c>
      <c r="EM3" s="38">
        <v>17</v>
      </c>
      <c r="EN3" s="38">
        <v>350</v>
      </c>
      <c r="EO3" s="38">
        <v>49</v>
      </c>
      <c r="EP3" s="38">
        <v>110</v>
      </c>
      <c r="EQ3" s="38">
        <v>22</v>
      </c>
      <c r="ER3" s="38">
        <v>220</v>
      </c>
      <c r="ES3" s="38">
        <v>33</v>
      </c>
      <c r="ET3" s="38">
        <v>17</v>
      </c>
      <c r="EU3" s="38">
        <v>13</v>
      </c>
      <c r="EV3" s="38">
        <v>4.5</v>
      </c>
      <c r="EW3" s="38">
        <v>11</v>
      </c>
      <c r="EX3" s="38">
        <v>33</v>
      </c>
      <c r="EY3" s="38">
        <v>33</v>
      </c>
      <c r="EZ3" s="38">
        <v>2</v>
      </c>
      <c r="FA3" s="38">
        <v>33</v>
      </c>
      <c r="FB3" s="38">
        <v>2</v>
      </c>
      <c r="FC3" s="38">
        <v>130</v>
      </c>
      <c r="FD3" s="38">
        <v>13</v>
      </c>
      <c r="FF3" s="38">
        <v>49</v>
      </c>
      <c r="FG3" s="38">
        <v>130</v>
      </c>
      <c r="FH3" s="38">
        <v>49</v>
      </c>
      <c r="FI3" s="38">
        <v>49</v>
      </c>
      <c r="FJ3" s="38">
        <v>49</v>
      </c>
      <c r="FK3" s="38">
        <v>49</v>
      </c>
      <c r="FL3" s="38">
        <v>14</v>
      </c>
      <c r="FM3" s="38" t="s">
        <v>5</v>
      </c>
      <c r="FN3" s="38">
        <v>240</v>
      </c>
      <c r="FO3" s="38">
        <v>23</v>
      </c>
      <c r="FP3" s="38">
        <v>17</v>
      </c>
      <c r="FQ3" s="38">
        <v>49</v>
      </c>
      <c r="FR3" s="38">
        <v>17</v>
      </c>
      <c r="FU3" s="38">
        <v>79</v>
      </c>
      <c r="FV3" s="38">
        <v>79</v>
      </c>
      <c r="FW3" s="38">
        <v>33</v>
      </c>
      <c r="FX3" s="38">
        <v>2</v>
      </c>
      <c r="FY3" s="38">
        <v>7.8</v>
      </c>
      <c r="FZ3" s="38">
        <v>240</v>
      </c>
      <c r="GA3" s="38">
        <v>23</v>
      </c>
      <c r="GB3" s="38">
        <v>33</v>
      </c>
      <c r="GC3" s="38">
        <v>13</v>
      </c>
      <c r="GD3" s="38">
        <v>33</v>
      </c>
      <c r="GE3" s="38">
        <v>79</v>
      </c>
      <c r="GF3" s="38">
        <v>2</v>
      </c>
      <c r="GG3" s="38">
        <v>13</v>
      </c>
      <c r="GH3" s="38">
        <v>9.1999999999999993</v>
      </c>
      <c r="GI3" s="38">
        <v>33</v>
      </c>
      <c r="GJ3" s="38">
        <v>49</v>
      </c>
      <c r="GK3" s="38">
        <v>26</v>
      </c>
      <c r="GL3" s="38">
        <v>79</v>
      </c>
      <c r="GM3" s="38">
        <v>17</v>
      </c>
      <c r="GN3" s="38">
        <v>79</v>
      </c>
      <c r="GO3" s="38">
        <v>33</v>
      </c>
      <c r="GP3" s="38">
        <v>14</v>
      </c>
      <c r="GQ3" s="38">
        <v>540</v>
      </c>
      <c r="GR3" s="38">
        <v>79</v>
      </c>
      <c r="GT3" s="38">
        <v>13</v>
      </c>
      <c r="GU3" s="38">
        <v>2</v>
      </c>
      <c r="GV3" s="38">
        <v>7.8</v>
      </c>
      <c r="GW3" s="38">
        <v>130</v>
      </c>
      <c r="GX3" s="38">
        <v>17</v>
      </c>
      <c r="GY3" s="38">
        <v>79</v>
      </c>
      <c r="GZ3" s="38">
        <v>4.5</v>
      </c>
      <c r="HA3" s="38">
        <v>70</v>
      </c>
      <c r="HB3" s="38">
        <v>79</v>
      </c>
      <c r="HC3" s="38">
        <v>49</v>
      </c>
      <c r="HD3" s="38">
        <v>6.8</v>
      </c>
      <c r="HE3" s="38">
        <v>240</v>
      </c>
      <c r="HF3" s="38">
        <v>110</v>
      </c>
      <c r="HG3" s="38">
        <v>33</v>
      </c>
      <c r="HH3" s="38">
        <v>70</v>
      </c>
      <c r="HI3" s="38">
        <v>220</v>
      </c>
      <c r="HJ3" s="38">
        <v>350</v>
      </c>
      <c r="HK3" s="38">
        <v>49</v>
      </c>
      <c r="HL3" s="38">
        <v>33</v>
      </c>
      <c r="HM3" s="38">
        <v>4.5</v>
      </c>
      <c r="HN3" s="38">
        <v>240</v>
      </c>
      <c r="HO3" s="38" t="s">
        <v>9</v>
      </c>
      <c r="HP3" s="38">
        <v>14</v>
      </c>
      <c r="HQ3" s="38">
        <v>11</v>
      </c>
      <c r="HR3" s="38">
        <v>79</v>
      </c>
      <c r="HS3" s="38">
        <v>49</v>
      </c>
      <c r="HT3" s="38">
        <v>110</v>
      </c>
      <c r="HU3" s="38">
        <v>33</v>
      </c>
      <c r="HV3" s="38">
        <v>130</v>
      </c>
      <c r="HW3" s="38">
        <v>170</v>
      </c>
      <c r="HX3" s="38">
        <v>31</v>
      </c>
      <c r="HY3" s="38">
        <v>13</v>
      </c>
      <c r="HZ3" s="38">
        <v>70</v>
      </c>
      <c r="IA3" s="38">
        <v>1.7</v>
      </c>
      <c r="IB3" s="38">
        <v>2</v>
      </c>
      <c r="IC3" s="38">
        <v>4</v>
      </c>
      <c r="ID3" s="38">
        <v>1.7</v>
      </c>
      <c r="IE3" s="38">
        <v>4.5</v>
      </c>
      <c r="IF3" s="38">
        <v>7.8</v>
      </c>
      <c r="IG3" s="38">
        <v>34</v>
      </c>
      <c r="IH3" s="38">
        <v>130</v>
      </c>
      <c r="II3" s="38">
        <v>17</v>
      </c>
      <c r="IJ3" s="38">
        <v>23</v>
      </c>
      <c r="IK3" s="38">
        <v>33</v>
      </c>
      <c r="IL3" s="38">
        <v>170</v>
      </c>
      <c r="IM3" s="38">
        <v>46</v>
      </c>
      <c r="IN3" s="38">
        <v>33</v>
      </c>
      <c r="IO3" s="38">
        <v>7.8</v>
      </c>
    </row>
    <row r="4" spans="1:249" s="38" customFormat="1">
      <c r="A4" s="49">
        <v>4</v>
      </c>
      <c r="B4" s="36" t="s">
        <v>3</v>
      </c>
      <c r="C4" s="37"/>
      <c r="D4" s="37"/>
      <c r="E4" s="37"/>
      <c r="F4" s="37"/>
      <c r="DE4" s="38">
        <v>79</v>
      </c>
    </row>
    <row r="5" spans="1:249" s="38" customFormat="1">
      <c r="A5" s="49">
        <v>41</v>
      </c>
      <c r="B5" s="36"/>
      <c r="C5" s="37"/>
      <c r="D5" s="37"/>
      <c r="E5" s="37"/>
      <c r="F5" s="37"/>
    </row>
    <row r="6" spans="1:249" s="38" customFormat="1">
      <c r="A6" s="49">
        <v>4</v>
      </c>
      <c r="B6" s="36"/>
      <c r="C6" s="37">
        <v>49</v>
      </c>
      <c r="D6" s="37">
        <v>130</v>
      </c>
      <c r="E6" s="37">
        <v>7.8</v>
      </c>
      <c r="F6" s="37">
        <v>110</v>
      </c>
      <c r="G6" s="38">
        <v>49</v>
      </c>
      <c r="H6" s="38">
        <v>17</v>
      </c>
      <c r="I6" s="38">
        <v>11</v>
      </c>
      <c r="J6" s="38">
        <v>79</v>
      </c>
      <c r="K6" s="38">
        <v>17</v>
      </c>
      <c r="L6" s="38">
        <v>130</v>
      </c>
      <c r="M6" s="38">
        <v>33</v>
      </c>
      <c r="N6" s="38">
        <v>33</v>
      </c>
      <c r="O6" s="38">
        <v>22</v>
      </c>
      <c r="Q6" s="38">
        <v>540</v>
      </c>
      <c r="S6" s="38">
        <v>350</v>
      </c>
      <c r="T6" s="38">
        <v>17</v>
      </c>
      <c r="U6" s="38">
        <v>79</v>
      </c>
      <c r="V6" s="38">
        <v>17</v>
      </c>
      <c r="W6" s="38">
        <v>13</v>
      </c>
      <c r="Y6" s="38">
        <v>70</v>
      </c>
      <c r="Z6" s="38">
        <v>49</v>
      </c>
      <c r="AA6" s="38">
        <v>33</v>
      </c>
      <c r="AB6" s="38">
        <v>13</v>
      </c>
      <c r="AC6" s="38">
        <v>33</v>
      </c>
      <c r="AD6" s="38">
        <v>49</v>
      </c>
      <c r="AE6" s="38">
        <v>4.5</v>
      </c>
      <c r="AF6" s="38">
        <v>23</v>
      </c>
      <c r="AG6" s="38">
        <v>79</v>
      </c>
      <c r="AH6" s="38">
        <v>4</v>
      </c>
      <c r="AJ6" s="38">
        <v>350</v>
      </c>
      <c r="AK6" s="38">
        <v>4.5</v>
      </c>
      <c r="AL6" s="38">
        <v>33</v>
      </c>
      <c r="AM6" s="38">
        <v>4.5</v>
      </c>
      <c r="AO6" s="38">
        <v>49</v>
      </c>
      <c r="AP6" s="38">
        <v>33</v>
      </c>
      <c r="AQ6" s="38">
        <v>130</v>
      </c>
      <c r="AR6" s="38">
        <v>7.8</v>
      </c>
      <c r="AS6" s="38">
        <v>49</v>
      </c>
      <c r="AT6" s="38">
        <v>26</v>
      </c>
      <c r="AU6" s="38">
        <v>79</v>
      </c>
      <c r="AV6" s="38">
        <v>49</v>
      </c>
      <c r="AW6" s="38">
        <v>7.8</v>
      </c>
      <c r="BD6" s="38">
        <v>23</v>
      </c>
      <c r="BE6" s="38">
        <v>22</v>
      </c>
      <c r="BF6" s="38">
        <v>540</v>
      </c>
      <c r="BG6" s="38">
        <v>13</v>
      </c>
      <c r="BH6" s="38">
        <v>22</v>
      </c>
      <c r="BI6" s="38">
        <v>6.8</v>
      </c>
      <c r="BL6" s="38">
        <v>49</v>
      </c>
      <c r="BM6" s="38">
        <v>9.1999999999999993</v>
      </c>
      <c r="BP6" s="38">
        <v>4.5</v>
      </c>
      <c r="BQ6" s="38">
        <v>240</v>
      </c>
      <c r="BR6" s="38">
        <v>33</v>
      </c>
      <c r="BS6" s="38">
        <v>13</v>
      </c>
      <c r="BT6" s="38">
        <v>130</v>
      </c>
      <c r="BU6" s="38">
        <v>4</v>
      </c>
      <c r="BV6" s="38">
        <v>4.5</v>
      </c>
      <c r="BW6" s="38">
        <v>23</v>
      </c>
      <c r="BX6" s="38">
        <v>2</v>
      </c>
      <c r="BY6" s="38">
        <v>140</v>
      </c>
      <c r="BZ6" s="38">
        <v>22</v>
      </c>
      <c r="CA6" s="38">
        <v>33</v>
      </c>
      <c r="CB6" s="38">
        <v>110</v>
      </c>
      <c r="CD6" s="38">
        <v>4</v>
      </c>
      <c r="CE6" s="38">
        <v>33</v>
      </c>
      <c r="CF6" s="38">
        <v>46</v>
      </c>
      <c r="CG6" s="38">
        <v>23</v>
      </c>
      <c r="CH6" s="38">
        <v>23</v>
      </c>
      <c r="CI6" s="38">
        <v>4.5</v>
      </c>
      <c r="CJ6" s="38">
        <v>13</v>
      </c>
      <c r="CL6" s="38">
        <v>180</v>
      </c>
      <c r="CM6" s="38">
        <v>4</v>
      </c>
      <c r="CN6" s="38">
        <v>14</v>
      </c>
      <c r="CO6" s="38">
        <v>130</v>
      </c>
      <c r="CP6" s="38">
        <v>13</v>
      </c>
      <c r="CQ6" s="38">
        <v>540</v>
      </c>
      <c r="CR6" s="38">
        <v>49</v>
      </c>
      <c r="CS6" s="38">
        <v>49</v>
      </c>
      <c r="CT6" s="38">
        <v>33</v>
      </c>
      <c r="CU6" s="38">
        <v>49</v>
      </c>
      <c r="CV6" s="38">
        <v>33</v>
      </c>
      <c r="CW6" s="38">
        <v>7.8</v>
      </c>
      <c r="CX6" s="38">
        <v>540</v>
      </c>
      <c r="CY6" s="38">
        <v>130</v>
      </c>
      <c r="CZ6" s="38">
        <v>33</v>
      </c>
      <c r="DA6" s="38">
        <v>13</v>
      </c>
      <c r="DB6" s="38">
        <v>13</v>
      </c>
      <c r="DE6" s="38">
        <v>6.8</v>
      </c>
      <c r="DF6" s="38">
        <v>13</v>
      </c>
      <c r="DG6" s="38">
        <v>1.7</v>
      </c>
      <c r="DH6" s="38">
        <v>4.5</v>
      </c>
      <c r="DJ6" s="38">
        <v>33</v>
      </c>
      <c r="DK6" s="38">
        <v>23</v>
      </c>
      <c r="DL6" s="38">
        <v>1.7</v>
      </c>
      <c r="DM6" s="38">
        <v>1.7</v>
      </c>
      <c r="DN6" s="38">
        <v>4.5</v>
      </c>
      <c r="DO6" s="38">
        <v>33</v>
      </c>
      <c r="DP6" s="38">
        <v>4.5</v>
      </c>
      <c r="DQ6" s="38">
        <v>33</v>
      </c>
      <c r="DR6" s="38">
        <v>33</v>
      </c>
      <c r="DS6" s="38">
        <v>23</v>
      </c>
      <c r="DT6" s="38">
        <v>23</v>
      </c>
      <c r="DU6" s="38">
        <v>13</v>
      </c>
      <c r="DW6" s="38">
        <v>49</v>
      </c>
      <c r="DX6" s="38">
        <v>23</v>
      </c>
      <c r="DY6" s="38">
        <v>49</v>
      </c>
      <c r="DZ6" s="38">
        <v>1.7</v>
      </c>
      <c r="EC6" s="38">
        <v>49</v>
      </c>
      <c r="ED6" s="38">
        <v>22</v>
      </c>
      <c r="EE6" s="38">
        <v>14</v>
      </c>
      <c r="EF6" s="38">
        <v>540</v>
      </c>
      <c r="EI6" s="38">
        <v>79</v>
      </c>
      <c r="EJ6" s="38">
        <v>17</v>
      </c>
      <c r="EK6" s="38">
        <v>49</v>
      </c>
      <c r="EL6" s="38">
        <v>49</v>
      </c>
      <c r="EM6" s="38">
        <v>13</v>
      </c>
      <c r="EN6" s="38">
        <v>79</v>
      </c>
      <c r="EO6" s="38">
        <v>33</v>
      </c>
      <c r="EP6" s="38">
        <v>350</v>
      </c>
      <c r="EQ6" s="38">
        <v>49</v>
      </c>
      <c r="ER6" s="38">
        <v>240</v>
      </c>
      <c r="ES6" s="38">
        <v>130</v>
      </c>
      <c r="ET6" s="38">
        <v>23</v>
      </c>
      <c r="EU6" s="38">
        <v>23</v>
      </c>
      <c r="EV6" s="38">
        <v>6.8</v>
      </c>
      <c r="EW6" s="38">
        <v>1.7</v>
      </c>
      <c r="EX6" s="38">
        <v>1.8</v>
      </c>
      <c r="EZ6" s="38">
        <v>2</v>
      </c>
      <c r="FA6" s="38">
        <v>33</v>
      </c>
      <c r="FB6" s="38">
        <v>17</v>
      </c>
      <c r="FC6" s="38">
        <v>23</v>
      </c>
      <c r="FD6" s="38">
        <v>31</v>
      </c>
      <c r="FE6" s="38">
        <v>6.8</v>
      </c>
      <c r="FF6" s="38">
        <v>170</v>
      </c>
      <c r="FG6" s="38">
        <v>22</v>
      </c>
      <c r="FH6" s="38">
        <v>23</v>
      </c>
      <c r="FI6" s="38">
        <v>46</v>
      </c>
      <c r="FJ6" s="38">
        <v>33</v>
      </c>
      <c r="FK6" s="38">
        <v>17</v>
      </c>
      <c r="FL6" s="38">
        <v>7.8</v>
      </c>
      <c r="FM6" s="38">
        <v>920</v>
      </c>
      <c r="FN6" s="38">
        <v>350</v>
      </c>
      <c r="FO6" s="38">
        <v>31</v>
      </c>
      <c r="FP6" s="38">
        <v>33</v>
      </c>
      <c r="FQ6" s="38">
        <v>49</v>
      </c>
      <c r="FR6" s="38">
        <v>7.8</v>
      </c>
      <c r="FU6" s="38">
        <v>240</v>
      </c>
      <c r="FV6" s="38">
        <v>27</v>
      </c>
      <c r="FW6" s="38">
        <v>17</v>
      </c>
      <c r="FX6" s="38">
        <v>33</v>
      </c>
      <c r="FY6" s="38">
        <v>4.5</v>
      </c>
      <c r="FZ6" s="38">
        <v>130</v>
      </c>
      <c r="GA6" s="38">
        <v>13</v>
      </c>
      <c r="GB6" s="38">
        <v>2</v>
      </c>
      <c r="GD6" s="38">
        <v>79</v>
      </c>
      <c r="GE6" s="38">
        <v>13</v>
      </c>
      <c r="GG6" s="38">
        <v>1.7</v>
      </c>
      <c r="GH6" s="38">
        <v>4.5</v>
      </c>
      <c r="GI6" s="38">
        <v>130</v>
      </c>
      <c r="GJ6" s="38">
        <v>31</v>
      </c>
      <c r="GK6" s="38">
        <v>2</v>
      </c>
      <c r="GL6" s="38">
        <v>22</v>
      </c>
      <c r="GM6" s="38">
        <v>17</v>
      </c>
      <c r="GN6" s="38">
        <v>130</v>
      </c>
      <c r="GO6" s="38">
        <v>13</v>
      </c>
      <c r="GP6" s="38">
        <v>6.8</v>
      </c>
      <c r="GQ6" s="38">
        <v>240</v>
      </c>
      <c r="GR6" s="38">
        <v>170</v>
      </c>
      <c r="GS6" s="38">
        <v>79</v>
      </c>
      <c r="GT6" s="38">
        <v>17</v>
      </c>
      <c r="GU6" s="38">
        <v>2</v>
      </c>
      <c r="GV6" s="38">
        <v>7.8</v>
      </c>
      <c r="GW6" s="38">
        <v>79</v>
      </c>
      <c r="GX6" s="38">
        <v>2</v>
      </c>
      <c r="GY6" s="38">
        <v>7.8</v>
      </c>
      <c r="GZ6" s="38">
        <v>7.8</v>
      </c>
      <c r="HA6" s="38">
        <v>33</v>
      </c>
      <c r="HB6" s="38">
        <v>46</v>
      </c>
      <c r="HC6" s="38">
        <v>79</v>
      </c>
      <c r="HD6" s="38">
        <v>6.8</v>
      </c>
      <c r="HE6" s="38">
        <v>49</v>
      </c>
      <c r="HF6" s="38">
        <v>46</v>
      </c>
      <c r="HG6" s="38">
        <v>33</v>
      </c>
      <c r="HI6" s="38">
        <v>130</v>
      </c>
      <c r="HJ6" s="38">
        <v>130</v>
      </c>
      <c r="HK6" s="38">
        <v>13</v>
      </c>
      <c r="HN6" s="38">
        <v>79</v>
      </c>
      <c r="HO6" s="38" t="s">
        <v>9</v>
      </c>
      <c r="HP6" s="38">
        <v>17</v>
      </c>
      <c r="HQ6" s="38">
        <v>4.5</v>
      </c>
      <c r="HR6" s="38">
        <v>79</v>
      </c>
      <c r="HS6" s="38">
        <v>49</v>
      </c>
      <c r="HT6" s="38">
        <v>130</v>
      </c>
      <c r="HU6" s="38">
        <v>23</v>
      </c>
      <c r="HV6" s="38">
        <v>79</v>
      </c>
      <c r="HW6" s="38">
        <v>49</v>
      </c>
      <c r="HX6" s="38">
        <v>13</v>
      </c>
      <c r="HZ6" s="38">
        <v>130</v>
      </c>
      <c r="IA6" s="38">
        <v>4.5</v>
      </c>
      <c r="IB6" s="38">
        <v>7.8</v>
      </c>
      <c r="IC6" s="38">
        <v>17</v>
      </c>
      <c r="ID6" s="38">
        <v>4.5</v>
      </c>
      <c r="IE6" s="38">
        <v>7.8</v>
      </c>
      <c r="IF6" s="38">
        <v>2</v>
      </c>
      <c r="IG6" s="38">
        <v>79</v>
      </c>
      <c r="IH6" s="38">
        <v>79</v>
      </c>
      <c r="II6" s="38">
        <v>4.5</v>
      </c>
      <c r="IJ6" s="38">
        <v>130</v>
      </c>
      <c r="IK6" s="38">
        <v>130</v>
      </c>
      <c r="IL6" s="38">
        <v>23</v>
      </c>
      <c r="IM6" s="38">
        <v>11</v>
      </c>
      <c r="IN6" s="38">
        <v>17</v>
      </c>
      <c r="IO6" s="38">
        <v>7.8</v>
      </c>
    </row>
    <row r="7" spans="1:249" s="38" customFormat="1">
      <c r="A7" s="49">
        <v>55</v>
      </c>
      <c r="B7" s="36"/>
      <c r="C7" s="37">
        <v>33</v>
      </c>
      <c r="D7" s="37">
        <v>49</v>
      </c>
      <c r="E7" s="37">
        <v>49</v>
      </c>
      <c r="F7" s="37">
        <v>23</v>
      </c>
      <c r="G7" s="38">
        <v>17</v>
      </c>
      <c r="H7" s="38">
        <v>33</v>
      </c>
      <c r="I7" s="38">
        <v>6.8</v>
      </c>
      <c r="J7" s="38">
        <v>79</v>
      </c>
      <c r="K7" s="38">
        <v>17</v>
      </c>
      <c r="L7" s="38">
        <v>79</v>
      </c>
      <c r="M7" s="38">
        <v>79</v>
      </c>
      <c r="N7" s="38">
        <v>46</v>
      </c>
      <c r="O7" s="38">
        <v>11</v>
      </c>
      <c r="Q7" s="38">
        <v>540</v>
      </c>
      <c r="S7" s="38">
        <v>240</v>
      </c>
      <c r="T7" s="38">
        <v>17</v>
      </c>
      <c r="U7" s="38">
        <v>33</v>
      </c>
      <c r="V7" s="38">
        <v>49</v>
      </c>
      <c r="W7" s="38">
        <v>17</v>
      </c>
      <c r="Y7" s="38">
        <v>23</v>
      </c>
      <c r="Z7" s="38">
        <v>49</v>
      </c>
      <c r="AA7" s="38">
        <v>23</v>
      </c>
      <c r="AB7" s="38">
        <v>13</v>
      </c>
      <c r="AC7" s="38">
        <v>17</v>
      </c>
      <c r="AD7" s="38">
        <v>130</v>
      </c>
      <c r="AE7" s="38">
        <v>22</v>
      </c>
      <c r="AF7" s="38">
        <v>23</v>
      </c>
      <c r="AG7" s="38">
        <v>6.8</v>
      </c>
      <c r="AH7" s="38">
        <v>7.8</v>
      </c>
      <c r="AJ7" s="38">
        <v>540</v>
      </c>
      <c r="AK7" s="38">
        <v>33</v>
      </c>
      <c r="AL7" s="38">
        <v>49</v>
      </c>
      <c r="AM7" s="38">
        <v>13</v>
      </c>
      <c r="AO7" s="38">
        <v>46</v>
      </c>
      <c r="AP7" s="38">
        <v>13</v>
      </c>
      <c r="AQ7" s="38">
        <v>46</v>
      </c>
      <c r="AR7" s="38">
        <v>23</v>
      </c>
      <c r="AS7" s="38">
        <v>70</v>
      </c>
      <c r="AT7" s="38">
        <v>2</v>
      </c>
      <c r="AU7" s="38">
        <v>22</v>
      </c>
      <c r="AV7" s="38">
        <v>22</v>
      </c>
      <c r="AW7" s="38">
        <v>13</v>
      </c>
      <c r="BD7" s="38">
        <v>23</v>
      </c>
      <c r="BE7" s="38">
        <v>14</v>
      </c>
      <c r="BF7" s="38">
        <v>350</v>
      </c>
      <c r="BG7" s="38">
        <v>7.8</v>
      </c>
      <c r="BH7" s="38">
        <v>13</v>
      </c>
      <c r="BL7" s="38">
        <v>17</v>
      </c>
      <c r="BM7" s="38">
        <v>4.5</v>
      </c>
      <c r="BO7" s="38">
        <v>2</v>
      </c>
      <c r="BP7" s="38">
        <v>17</v>
      </c>
      <c r="BQ7" s="38">
        <v>170</v>
      </c>
      <c r="BR7" s="38">
        <v>7.8</v>
      </c>
      <c r="BS7" s="38">
        <v>2</v>
      </c>
      <c r="BT7" s="38">
        <v>49</v>
      </c>
      <c r="BU7" s="38">
        <v>11</v>
      </c>
      <c r="BV7" s="38">
        <v>2</v>
      </c>
      <c r="BW7" s="38">
        <v>33</v>
      </c>
      <c r="BX7" s="38">
        <v>2</v>
      </c>
      <c r="BY7" s="38">
        <v>130</v>
      </c>
      <c r="BZ7" s="38">
        <v>17</v>
      </c>
      <c r="CA7" s="38">
        <v>13</v>
      </c>
      <c r="CB7" s="38">
        <v>33</v>
      </c>
      <c r="CC7" s="38">
        <v>79</v>
      </c>
      <c r="CD7" s="38">
        <v>4</v>
      </c>
      <c r="CE7" s="38">
        <v>17</v>
      </c>
      <c r="CF7" s="38">
        <v>33</v>
      </c>
      <c r="CG7" s="38">
        <v>33</v>
      </c>
      <c r="CH7" s="38">
        <v>1.7</v>
      </c>
      <c r="CI7" s="38">
        <v>17</v>
      </c>
      <c r="CJ7" s="38">
        <v>11</v>
      </c>
      <c r="CL7" s="38">
        <v>79</v>
      </c>
      <c r="CM7" s="38">
        <v>11</v>
      </c>
      <c r="CN7" s="38">
        <v>17</v>
      </c>
      <c r="CO7" s="38">
        <v>49</v>
      </c>
      <c r="CP7" s="38">
        <v>2</v>
      </c>
      <c r="CQ7" s="38">
        <v>220</v>
      </c>
      <c r="CR7" s="38">
        <v>79</v>
      </c>
      <c r="CS7" s="38">
        <v>130</v>
      </c>
      <c r="CT7" s="38">
        <v>49</v>
      </c>
      <c r="CU7" s="38">
        <v>17</v>
      </c>
      <c r="CV7" s="38">
        <v>2</v>
      </c>
      <c r="CX7" s="38">
        <v>170</v>
      </c>
      <c r="CY7" s="38">
        <v>49</v>
      </c>
      <c r="CZ7" s="38">
        <v>79</v>
      </c>
      <c r="DA7" s="38">
        <v>27</v>
      </c>
      <c r="DB7" s="38">
        <v>4.5</v>
      </c>
      <c r="DC7" s="38">
        <v>7.8</v>
      </c>
      <c r="DD7" s="38">
        <v>33</v>
      </c>
      <c r="DE7" s="38">
        <v>2</v>
      </c>
      <c r="DF7" s="38">
        <v>13</v>
      </c>
      <c r="DG7" s="38">
        <v>2</v>
      </c>
      <c r="DH7" s="38">
        <v>7.8</v>
      </c>
      <c r="DJ7" s="38">
        <v>33</v>
      </c>
      <c r="DK7" s="38">
        <v>13</v>
      </c>
      <c r="DL7" s="38">
        <v>2</v>
      </c>
      <c r="DM7" s="38">
        <v>2</v>
      </c>
      <c r="DN7" s="38">
        <v>2</v>
      </c>
      <c r="DO7" s="38">
        <v>7.8</v>
      </c>
      <c r="DP7" s="38">
        <v>2</v>
      </c>
      <c r="DQ7" s="38">
        <v>17</v>
      </c>
      <c r="DR7" s="38">
        <v>23</v>
      </c>
      <c r="DS7" s="38">
        <v>7.8</v>
      </c>
      <c r="DT7" s="38">
        <v>49</v>
      </c>
      <c r="DU7" s="38">
        <v>14</v>
      </c>
      <c r="DW7" s="38">
        <v>1.7</v>
      </c>
      <c r="DX7" s="38">
        <v>23</v>
      </c>
      <c r="DY7" s="38">
        <v>6.8</v>
      </c>
      <c r="EC7" s="38">
        <v>79</v>
      </c>
      <c r="ED7" s="38">
        <v>13</v>
      </c>
      <c r="EE7" s="38">
        <v>13</v>
      </c>
      <c r="EF7" s="38">
        <v>350</v>
      </c>
      <c r="EH7" s="38">
        <v>70</v>
      </c>
      <c r="EI7" s="38">
        <v>33</v>
      </c>
      <c r="EJ7" s="38">
        <v>33</v>
      </c>
      <c r="EK7" s="38">
        <v>33</v>
      </c>
      <c r="EL7" s="38">
        <v>130</v>
      </c>
      <c r="EM7" s="38">
        <v>55</v>
      </c>
      <c r="EN7" s="38">
        <v>540</v>
      </c>
      <c r="EO7" s="38">
        <v>46</v>
      </c>
      <c r="EP7" s="38">
        <v>33</v>
      </c>
      <c r="EQ7" s="38">
        <v>17</v>
      </c>
      <c r="ER7" s="38">
        <v>110</v>
      </c>
      <c r="ES7" s="38">
        <v>23</v>
      </c>
      <c r="ET7" s="38">
        <v>33</v>
      </c>
      <c r="EU7" s="38">
        <v>6.8</v>
      </c>
      <c r="EV7" s="38">
        <v>6.8</v>
      </c>
      <c r="EW7" s="38">
        <v>2</v>
      </c>
      <c r="EX7" s="38">
        <v>2</v>
      </c>
      <c r="EZ7" s="38">
        <v>2</v>
      </c>
      <c r="FA7" s="38">
        <v>33</v>
      </c>
      <c r="FB7" s="38">
        <v>17</v>
      </c>
      <c r="FC7" s="38">
        <v>13</v>
      </c>
      <c r="FD7" s="38">
        <v>23</v>
      </c>
      <c r="FE7" s="38">
        <v>17</v>
      </c>
      <c r="FF7" s="38">
        <v>33</v>
      </c>
      <c r="FG7" s="38">
        <v>23</v>
      </c>
      <c r="FH7" s="38">
        <v>46</v>
      </c>
      <c r="FI7" s="38">
        <v>49</v>
      </c>
      <c r="FJ7" s="38">
        <v>33</v>
      </c>
      <c r="FK7" s="38">
        <v>7.8</v>
      </c>
      <c r="FM7" s="38">
        <v>240</v>
      </c>
      <c r="FN7" s="38">
        <v>240</v>
      </c>
      <c r="FO7" s="38">
        <v>33</v>
      </c>
      <c r="FP7" s="38">
        <v>11</v>
      </c>
      <c r="FQ7" s="38">
        <v>17</v>
      </c>
      <c r="FR7" s="38">
        <v>2</v>
      </c>
      <c r="FU7" s="38">
        <v>130</v>
      </c>
      <c r="FV7" s="38">
        <v>6.8</v>
      </c>
      <c r="FW7" s="38">
        <v>4</v>
      </c>
      <c r="FZ7" s="38">
        <v>130</v>
      </c>
      <c r="GA7" s="38">
        <v>33</v>
      </c>
      <c r="GB7" s="38">
        <v>6.8</v>
      </c>
      <c r="GD7" s="38">
        <v>9.1999999999999993</v>
      </c>
      <c r="GG7" s="38">
        <v>1.7</v>
      </c>
      <c r="GH7" s="38">
        <v>17</v>
      </c>
      <c r="GI7" s="38">
        <v>170</v>
      </c>
      <c r="GJ7" s="38">
        <v>13</v>
      </c>
      <c r="GL7" s="38">
        <v>17</v>
      </c>
      <c r="GM7" s="38">
        <v>11</v>
      </c>
      <c r="GN7" s="38">
        <v>130</v>
      </c>
      <c r="GO7" s="38">
        <v>33</v>
      </c>
      <c r="GP7" s="38">
        <v>4.5</v>
      </c>
      <c r="GQ7" s="38">
        <v>49</v>
      </c>
      <c r="GR7" s="38">
        <v>49</v>
      </c>
      <c r="GS7" s="38">
        <v>33</v>
      </c>
      <c r="GT7" s="38">
        <v>23</v>
      </c>
      <c r="GU7" s="38">
        <v>4.5</v>
      </c>
      <c r="GV7" s="38">
        <v>7.8</v>
      </c>
      <c r="GW7" s="38">
        <v>79</v>
      </c>
      <c r="GX7" s="38">
        <v>1.7</v>
      </c>
      <c r="GY7" s="38">
        <v>33</v>
      </c>
      <c r="GZ7" s="38">
        <v>2</v>
      </c>
      <c r="HA7" s="38">
        <v>23</v>
      </c>
      <c r="HB7" s="38">
        <v>23</v>
      </c>
      <c r="HC7" s="38">
        <v>33</v>
      </c>
      <c r="HD7" s="38">
        <v>4.5</v>
      </c>
      <c r="HE7" s="38">
        <v>49</v>
      </c>
      <c r="HF7" s="38">
        <v>130</v>
      </c>
      <c r="HG7" s="38">
        <v>70</v>
      </c>
      <c r="HI7" s="38">
        <v>17</v>
      </c>
      <c r="HJ7" s="38">
        <v>130</v>
      </c>
      <c r="HK7" s="38">
        <v>17</v>
      </c>
      <c r="HN7" s="38">
        <v>170</v>
      </c>
      <c r="HO7" s="38" t="s">
        <v>9</v>
      </c>
      <c r="HP7" s="38">
        <v>34</v>
      </c>
      <c r="HQ7" s="38">
        <v>13</v>
      </c>
      <c r="HR7" s="38">
        <v>79</v>
      </c>
      <c r="HS7" s="38">
        <v>17</v>
      </c>
      <c r="HT7" s="38">
        <v>140</v>
      </c>
      <c r="HU7" s="38">
        <v>11</v>
      </c>
      <c r="HV7" s="38">
        <v>79</v>
      </c>
      <c r="HW7" s="38">
        <v>130</v>
      </c>
      <c r="HX7" s="38">
        <v>17</v>
      </c>
      <c r="HZ7" s="38">
        <v>33</v>
      </c>
      <c r="IA7" s="38">
        <v>1.7</v>
      </c>
      <c r="IB7" s="38">
        <v>4.5</v>
      </c>
      <c r="IC7" s="38">
        <v>4.5</v>
      </c>
      <c r="ID7" s="38">
        <v>2</v>
      </c>
      <c r="IE7" s="38">
        <v>13</v>
      </c>
      <c r="IF7" s="38">
        <v>2</v>
      </c>
      <c r="IG7" s="38">
        <v>23</v>
      </c>
      <c r="IH7" s="38">
        <v>170</v>
      </c>
      <c r="II7" s="38">
        <v>7.8</v>
      </c>
      <c r="IJ7" s="38">
        <v>46</v>
      </c>
      <c r="IK7" s="38">
        <v>33</v>
      </c>
      <c r="IL7" s="38">
        <v>7.8</v>
      </c>
      <c r="IM7" s="38">
        <v>27</v>
      </c>
      <c r="IN7" s="38">
        <v>13</v>
      </c>
    </row>
    <row r="8" spans="1:249" s="38" customFormat="1">
      <c r="A8" s="49">
        <v>7</v>
      </c>
      <c r="B8" s="36"/>
      <c r="C8" s="37"/>
      <c r="D8" s="37"/>
      <c r="E8" s="37"/>
      <c r="F8" s="37"/>
      <c r="CC8" s="38">
        <v>240</v>
      </c>
    </row>
    <row r="9" spans="1:249" s="38" customFormat="1">
      <c r="A9" s="49">
        <v>7</v>
      </c>
      <c r="B9" s="36" t="s">
        <v>2</v>
      </c>
      <c r="C9" s="37"/>
      <c r="D9" s="37"/>
      <c r="E9" s="37"/>
      <c r="F9" s="37"/>
    </row>
    <row r="10" spans="1:249" s="38" customFormat="1">
      <c r="A10" s="49">
        <v>56</v>
      </c>
      <c r="B10" s="36"/>
      <c r="C10" s="37"/>
      <c r="D10" s="37"/>
      <c r="E10" s="37"/>
      <c r="F10" s="37"/>
    </row>
    <row r="11" spans="1:249" s="38" customFormat="1">
      <c r="A11" s="49">
        <v>56</v>
      </c>
      <c r="B11" s="36" t="s">
        <v>2</v>
      </c>
      <c r="C11" s="37"/>
      <c r="D11" s="37"/>
      <c r="E11" s="37"/>
      <c r="F11" s="37"/>
    </row>
    <row r="12" spans="1:249" s="38" customFormat="1">
      <c r="A12" s="49">
        <v>8</v>
      </c>
      <c r="B12" s="36"/>
      <c r="C12" s="37"/>
      <c r="D12" s="37"/>
      <c r="E12" s="37"/>
      <c r="F12" s="37"/>
    </row>
    <row r="13" spans="1:249" s="38" customFormat="1">
      <c r="A13" s="49">
        <v>8</v>
      </c>
      <c r="B13" s="36" t="s">
        <v>2</v>
      </c>
      <c r="C13" s="37"/>
      <c r="D13" s="37"/>
      <c r="E13" s="37"/>
      <c r="F13" s="37"/>
    </row>
    <row r="14" spans="1:249" s="38" customFormat="1">
      <c r="A14" s="49">
        <v>35</v>
      </c>
      <c r="B14" s="36"/>
      <c r="C14" s="37"/>
      <c r="D14" s="37"/>
      <c r="E14" s="37"/>
      <c r="F14" s="37"/>
      <c r="J14" s="38">
        <v>240</v>
      </c>
      <c r="K14" s="38">
        <v>23</v>
      </c>
      <c r="L14" s="38">
        <v>23</v>
      </c>
      <c r="M14" s="38">
        <v>46</v>
      </c>
      <c r="N14" s="38">
        <v>13</v>
      </c>
      <c r="O14" s="38">
        <v>11</v>
      </c>
      <c r="Q14" s="38">
        <v>33</v>
      </c>
      <c r="S14" s="38">
        <v>33</v>
      </c>
      <c r="T14" s="38">
        <v>6.8</v>
      </c>
      <c r="U14" s="38">
        <v>33</v>
      </c>
      <c r="Y14" s="38">
        <v>79</v>
      </c>
      <c r="Z14" s="38">
        <v>79</v>
      </c>
      <c r="AA14" s="38">
        <v>23</v>
      </c>
      <c r="AB14" s="38">
        <v>11</v>
      </c>
      <c r="AC14" s="38">
        <v>49</v>
      </c>
      <c r="AF14" s="38">
        <v>4</v>
      </c>
      <c r="AG14" s="38">
        <v>7.8</v>
      </c>
      <c r="AJ14" s="38">
        <v>350</v>
      </c>
      <c r="AK14" s="38">
        <v>4.5</v>
      </c>
      <c r="AM14" s="38">
        <v>4.5</v>
      </c>
      <c r="AO14" s="38">
        <v>33</v>
      </c>
      <c r="AP14" s="38">
        <v>23</v>
      </c>
      <c r="AQ14" s="38">
        <v>11</v>
      </c>
      <c r="AU14" s="38">
        <v>23</v>
      </c>
      <c r="AV14" s="38">
        <v>23</v>
      </c>
      <c r="AW14" s="38">
        <v>11</v>
      </c>
      <c r="BD14" s="38">
        <v>46</v>
      </c>
      <c r="BE14" s="38">
        <v>17</v>
      </c>
      <c r="BF14" s="38">
        <v>130</v>
      </c>
      <c r="BG14" s="38">
        <v>4.5</v>
      </c>
      <c r="BH14" s="38">
        <v>22</v>
      </c>
      <c r="BK14" s="38">
        <v>49</v>
      </c>
      <c r="BL14" s="38">
        <v>23</v>
      </c>
      <c r="BO14" s="38">
        <v>13</v>
      </c>
      <c r="BQ14" s="38">
        <v>240</v>
      </c>
      <c r="BR14" s="38">
        <v>4.5</v>
      </c>
      <c r="BT14" s="38">
        <v>49</v>
      </c>
      <c r="BU14" s="38">
        <v>1.7</v>
      </c>
      <c r="BV14" s="38">
        <v>2</v>
      </c>
      <c r="BY14" s="38">
        <v>130</v>
      </c>
      <c r="BZ14" s="38">
        <v>22</v>
      </c>
      <c r="CA14" s="38">
        <v>7.8</v>
      </c>
      <c r="CB14" s="38">
        <v>11</v>
      </c>
      <c r="CC14" s="38">
        <v>140</v>
      </c>
      <c r="CD14" s="38">
        <v>1.7</v>
      </c>
      <c r="CE14" s="38">
        <v>13</v>
      </c>
      <c r="CI14" s="38">
        <v>22</v>
      </c>
      <c r="CJ14" s="38">
        <v>7.8</v>
      </c>
      <c r="CL14" s="38">
        <v>130</v>
      </c>
      <c r="CM14" s="38">
        <v>23</v>
      </c>
      <c r="CQ14" s="38">
        <v>540</v>
      </c>
      <c r="CR14" s="38">
        <v>23</v>
      </c>
      <c r="CS14" s="38">
        <v>79</v>
      </c>
      <c r="CX14" s="38">
        <v>79</v>
      </c>
      <c r="CY14" s="38">
        <v>49</v>
      </c>
      <c r="CZ14" s="38">
        <v>49</v>
      </c>
      <c r="DA14" s="38">
        <v>49</v>
      </c>
      <c r="DB14" s="38">
        <v>2</v>
      </c>
      <c r="DC14" s="38">
        <v>4</v>
      </c>
      <c r="DD14" s="38">
        <v>33</v>
      </c>
      <c r="DG14" s="38">
        <v>2</v>
      </c>
      <c r="DH14" s="38">
        <v>4.5</v>
      </c>
      <c r="DJ14" s="38">
        <v>6.8</v>
      </c>
      <c r="DM14" s="38">
        <v>1.7</v>
      </c>
      <c r="DN14" s="38">
        <v>4.5</v>
      </c>
      <c r="DO14" s="38">
        <v>1.7</v>
      </c>
      <c r="DP14" s="38">
        <v>1.7</v>
      </c>
      <c r="DQ14" s="38">
        <v>22</v>
      </c>
      <c r="DR14" s="38">
        <v>7.8</v>
      </c>
      <c r="DW14" s="38">
        <v>33</v>
      </c>
      <c r="DX14" s="38">
        <v>11</v>
      </c>
      <c r="EC14" s="38">
        <v>79</v>
      </c>
      <c r="ED14" s="38">
        <v>2</v>
      </c>
      <c r="EF14" s="38">
        <v>350</v>
      </c>
      <c r="EG14" s="38">
        <v>33</v>
      </c>
      <c r="EH14" s="38">
        <v>110</v>
      </c>
      <c r="EI14" s="38">
        <v>23</v>
      </c>
      <c r="EJ14" s="38">
        <v>49</v>
      </c>
      <c r="EK14" s="38">
        <v>23</v>
      </c>
      <c r="EL14" s="38">
        <v>13</v>
      </c>
      <c r="EN14" s="38">
        <v>240</v>
      </c>
      <c r="EO14" s="38">
        <v>49</v>
      </c>
      <c r="EP14" s="38">
        <v>23</v>
      </c>
      <c r="EQ14" s="38">
        <v>79</v>
      </c>
      <c r="ER14" s="38">
        <v>33</v>
      </c>
      <c r="ES14" s="38">
        <v>33</v>
      </c>
      <c r="ET14" s="38">
        <v>49</v>
      </c>
      <c r="EU14" s="38">
        <v>13</v>
      </c>
      <c r="EV14" s="38">
        <v>2</v>
      </c>
      <c r="EW14" s="38">
        <v>7.8</v>
      </c>
      <c r="EX14" s="38">
        <v>11</v>
      </c>
      <c r="EZ14" s="38">
        <v>6.8</v>
      </c>
      <c r="FA14" s="38">
        <v>27</v>
      </c>
      <c r="FB14" s="38">
        <v>4</v>
      </c>
      <c r="FC14" s="38">
        <v>33</v>
      </c>
      <c r="FD14" s="38">
        <v>13</v>
      </c>
      <c r="FF14" s="38">
        <v>49</v>
      </c>
      <c r="FG14" s="38">
        <v>23</v>
      </c>
      <c r="FH14" s="38">
        <v>7.8</v>
      </c>
      <c r="FI14" s="38">
        <v>33</v>
      </c>
      <c r="FJ14" s="38">
        <v>70</v>
      </c>
      <c r="FK14" s="38">
        <v>13</v>
      </c>
      <c r="FM14" s="38">
        <v>1600</v>
      </c>
      <c r="FN14" s="38">
        <v>920</v>
      </c>
      <c r="FO14" s="38">
        <v>6.8</v>
      </c>
      <c r="FS14" s="38">
        <v>23</v>
      </c>
      <c r="FT14" s="38">
        <v>13</v>
      </c>
      <c r="FU14" s="38">
        <v>49</v>
      </c>
      <c r="FV14" s="38">
        <v>7.8</v>
      </c>
      <c r="FZ14" s="38">
        <v>110</v>
      </c>
      <c r="GA14" s="38">
        <v>17</v>
      </c>
      <c r="GD14" s="38">
        <v>7.8</v>
      </c>
      <c r="GG14" s="38">
        <v>1.7</v>
      </c>
      <c r="GH14" s="38">
        <v>2</v>
      </c>
      <c r="GI14" s="38">
        <v>23</v>
      </c>
      <c r="GJ14" s="38">
        <v>12</v>
      </c>
      <c r="GL14" s="38">
        <v>23</v>
      </c>
      <c r="GM14" s="38">
        <v>2</v>
      </c>
      <c r="GN14" s="38">
        <v>110</v>
      </c>
      <c r="GO14" s="38">
        <v>1.8</v>
      </c>
      <c r="GQ14" s="38">
        <v>9.3000000000000007</v>
      </c>
      <c r="GR14" s="38">
        <v>4.5</v>
      </c>
      <c r="GV14" s="38">
        <v>2</v>
      </c>
      <c r="GW14" s="38">
        <v>110</v>
      </c>
      <c r="GX14" s="38">
        <v>1.7</v>
      </c>
      <c r="GY14" s="38">
        <v>33</v>
      </c>
      <c r="GZ14" s="38">
        <v>2</v>
      </c>
      <c r="HA14" s="38">
        <v>17</v>
      </c>
      <c r="HB14" s="38">
        <v>33</v>
      </c>
      <c r="HC14" s="38">
        <v>23</v>
      </c>
      <c r="HD14" s="38">
        <v>7.8</v>
      </c>
      <c r="HE14" s="38">
        <v>46</v>
      </c>
      <c r="HF14" s="38">
        <v>33</v>
      </c>
      <c r="HG14" s="38">
        <v>21</v>
      </c>
      <c r="HI14" s="38">
        <v>23</v>
      </c>
      <c r="HJ14" s="38">
        <v>70</v>
      </c>
      <c r="HK14" s="38">
        <v>2</v>
      </c>
      <c r="HN14" s="38">
        <v>79</v>
      </c>
      <c r="HO14" s="38" t="s">
        <v>9</v>
      </c>
      <c r="HP14" s="38">
        <v>17</v>
      </c>
      <c r="HR14" s="38">
        <v>7.8</v>
      </c>
      <c r="HT14" s="38">
        <v>49</v>
      </c>
      <c r="HU14" s="38">
        <v>7.8</v>
      </c>
      <c r="HV14" s="38">
        <v>22</v>
      </c>
      <c r="HW14" s="38">
        <v>130</v>
      </c>
      <c r="HX14" s="38">
        <v>13</v>
      </c>
      <c r="HZ14" s="38">
        <v>17</v>
      </c>
      <c r="IA14" s="38">
        <v>2</v>
      </c>
      <c r="IB14" s="38">
        <v>2</v>
      </c>
      <c r="IC14" s="38">
        <v>2</v>
      </c>
      <c r="ID14" s="38">
        <v>2</v>
      </c>
      <c r="IE14" s="38">
        <v>13</v>
      </c>
      <c r="IF14" s="38">
        <v>1.7</v>
      </c>
      <c r="IG14" s="38">
        <v>7.8</v>
      </c>
      <c r="IH14" s="38">
        <v>70</v>
      </c>
      <c r="II14" s="38">
        <v>7.8</v>
      </c>
      <c r="IJ14" s="38">
        <v>17</v>
      </c>
      <c r="IK14" s="38">
        <v>4.5</v>
      </c>
      <c r="IL14" s="38">
        <v>33</v>
      </c>
      <c r="IM14" s="38">
        <v>4.5</v>
      </c>
    </row>
    <row r="15" spans="1:249" s="38" customFormat="1">
      <c r="A15" s="49">
        <v>3</v>
      </c>
      <c r="B15" s="36"/>
      <c r="C15" s="37"/>
      <c r="D15" s="37"/>
      <c r="E15" s="37"/>
      <c r="F15" s="37"/>
      <c r="AF15" s="38">
        <v>7.8</v>
      </c>
      <c r="FS15" s="38">
        <v>13</v>
      </c>
      <c r="FT15" s="38">
        <v>110</v>
      </c>
      <c r="HH15" s="38">
        <v>4</v>
      </c>
    </row>
    <row r="16" spans="1:249" s="38" customFormat="1">
      <c r="A16" s="49">
        <v>28</v>
      </c>
      <c r="B16" s="36"/>
      <c r="C16" s="37"/>
      <c r="D16" s="37"/>
      <c r="E16" s="37"/>
      <c r="F16" s="37"/>
      <c r="R16" s="38">
        <v>220</v>
      </c>
      <c r="AC16" s="38">
        <v>6.8</v>
      </c>
      <c r="FF16" s="38">
        <v>33</v>
      </c>
      <c r="FG16" s="38">
        <v>33</v>
      </c>
    </row>
    <row r="17" spans="1:245" s="38" customFormat="1">
      <c r="A17" s="49">
        <v>24</v>
      </c>
      <c r="B17" s="36"/>
      <c r="C17" s="37"/>
      <c r="D17" s="37"/>
      <c r="E17" s="37"/>
      <c r="F17" s="37"/>
      <c r="J17" s="38">
        <v>17</v>
      </c>
      <c r="K17" s="38">
        <v>4.5</v>
      </c>
      <c r="R17" s="38">
        <v>240</v>
      </c>
      <c r="S17" s="38">
        <v>130</v>
      </c>
      <c r="T17" s="38">
        <v>7.8</v>
      </c>
      <c r="U17" s="38">
        <v>4.5</v>
      </c>
      <c r="Y17" s="38">
        <v>11</v>
      </c>
      <c r="AP17" s="38">
        <v>7.8</v>
      </c>
      <c r="BD17" s="38">
        <v>11</v>
      </c>
      <c r="BF17" s="38">
        <v>140</v>
      </c>
      <c r="BG17" s="38">
        <v>7.8</v>
      </c>
      <c r="BH17" s="38">
        <v>7.8</v>
      </c>
      <c r="BK17" s="38">
        <v>13</v>
      </c>
      <c r="BL17" s="38">
        <v>4</v>
      </c>
      <c r="BN17" s="38">
        <v>11</v>
      </c>
      <c r="BQ17" s="38">
        <v>49</v>
      </c>
      <c r="BR17" s="38">
        <v>1.7</v>
      </c>
      <c r="BT17" s="38">
        <v>4.5</v>
      </c>
      <c r="BV17" s="38">
        <v>2</v>
      </c>
      <c r="CE17" s="38">
        <v>2</v>
      </c>
      <c r="CI17" s="38">
        <v>7.8</v>
      </c>
      <c r="CL17" s="38">
        <v>79</v>
      </c>
      <c r="CM17" s="38">
        <v>2</v>
      </c>
      <c r="CQ17" s="38">
        <v>170</v>
      </c>
      <c r="CR17" s="38">
        <v>13</v>
      </c>
      <c r="CS17" s="38">
        <v>33</v>
      </c>
      <c r="CX17" s="38">
        <v>49</v>
      </c>
      <c r="CY17" s="38">
        <v>13</v>
      </c>
      <c r="CZ17" s="38">
        <v>33</v>
      </c>
      <c r="DA17" s="38">
        <v>11</v>
      </c>
      <c r="DG17" s="38">
        <v>1.7</v>
      </c>
      <c r="DH17" s="38">
        <v>1.7</v>
      </c>
      <c r="DJ17" s="38">
        <v>2</v>
      </c>
      <c r="DM17" s="38">
        <v>2</v>
      </c>
      <c r="DN17" s="38">
        <v>4</v>
      </c>
      <c r="DO17" s="38">
        <v>79</v>
      </c>
      <c r="DP17" s="38">
        <v>1.7</v>
      </c>
      <c r="DQ17" s="38">
        <v>33</v>
      </c>
      <c r="DR17" s="38">
        <v>23</v>
      </c>
      <c r="DW17" s="38">
        <v>33</v>
      </c>
      <c r="DX17" s="38">
        <v>2</v>
      </c>
      <c r="EC17" s="38">
        <v>4.5</v>
      </c>
      <c r="EF17" s="38">
        <v>170</v>
      </c>
      <c r="EG17" s="38">
        <v>23</v>
      </c>
      <c r="EH17" s="38">
        <v>70</v>
      </c>
      <c r="EI17" s="38">
        <v>33</v>
      </c>
      <c r="EJ17" s="38">
        <v>11</v>
      </c>
      <c r="EK17" s="38">
        <v>2</v>
      </c>
      <c r="EN17" s="38">
        <v>23</v>
      </c>
      <c r="EO17" s="38">
        <v>23</v>
      </c>
      <c r="EP17" s="38">
        <v>11</v>
      </c>
      <c r="EV17" s="38">
        <v>4.5</v>
      </c>
      <c r="EW17" s="38">
        <v>1.7</v>
      </c>
      <c r="EX17" s="38">
        <v>4</v>
      </c>
      <c r="EZ17" s="38">
        <v>14</v>
      </c>
      <c r="FA17" s="38">
        <v>6.8</v>
      </c>
      <c r="FC17" s="38">
        <v>33</v>
      </c>
      <c r="FD17" s="38">
        <v>7.8</v>
      </c>
      <c r="FF17" s="38">
        <v>17</v>
      </c>
      <c r="FG17" s="38">
        <v>4.5</v>
      </c>
      <c r="FM17" s="38">
        <v>920</v>
      </c>
      <c r="FN17" s="38">
        <v>130</v>
      </c>
      <c r="FO17" s="38">
        <v>2</v>
      </c>
      <c r="FU17" s="38">
        <v>2</v>
      </c>
      <c r="FV17" s="38">
        <v>1.7</v>
      </c>
      <c r="FZ17" s="38">
        <v>7.8</v>
      </c>
      <c r="GD17" s="38">
        <v>2</v>
      </c>
      <c r="GG17" s="38">
        <v>1.7</v>
      </c>
      <c r="GH17" s="38">
        <v>2</v>
      </c>
      <c r="GI17" s="38">
        <v>46</v>
      </c>
      <c r="GJ17" s="38">
        <v>1.7</v>
      </c>
      <c r="GL17" s="38">
        <v>4.5</v>
      </c>
      <c r="GN17" s="38">
        <v>33</v>
      </c>
      <c r="GO17" s="38">
        <v>9.3000000000000007</v>
      </c>
      <c r="GV17" s="38">
        <v>1.7</v>
      </c>
      <c r="GW17" s="38">
        <v>11</v>
      </c>
      <c r="GY17" s="38">
        <v>49</v>
      </c>
      <c r="GZ17" s="38">
        <v>2</v>
      </c>
      <c r="HA17" s="38">
        <v>4</v>
      </c>
      <c r="HC17" s="38">
        <v>7.8</v>
      </c>
      <c r="HE17" s="38">
        <v>49</v>
      </c>
      <c r="HF17" s="38">
        <v>13</v>
      </c>
      <c r="HI17" s="38">
        <v>7.8</v>
      </c>
      <c r="HN17" s="38">
        <v>79</v>
      </c>
      <c r="HO17" s="38" t="s">
        <v>9</v>
      </c>
      <c r="HP17" s="38">
        <v>4.5</v>
      </c>
      <c r="HR17" s="38">
        <v>1.7</v>
      </c>
      <c r="HT17" s="38">
        <v>49</v>
      </c>
      <c r="HU17" s="38">
        <v>4.5</v>
      </c>
      <c r="HV17" s="38">
        <v>33</v>
      </c>
      <c r="HW17" s="38">
        <v>49</v>
      </c>
      <c r="HX17" s="38">
        <v>17</v>
      </c>
      <c r="HZ17" s="38">
        <v>2</v>
      </c>
      <c r="IC17" s="38">
        <v>1.7</v>
      </c>
      <c r="ID17" s="38">
        <v>1.7</v>
      </c>
      <c r="IE17" s="38">
        <v>1.7</v>
      </c>
      <c r="IF17" s="38">
        <v>1.7</v>
      </c>
    </row>
    <row r="18" spans="1:245" s="38" customFormat="1">
      <c r="A18" s="49">
        <v>16</v>
      </c>
      <c r="B18" s="36" t="s">
        <v>2</v>
      </c>
      <c r="C18" s="37"/>
      <c r="D18" s="37"/>
      <c r="E18" s="37"/>
      <c r="F18" s="37"/>
      <c r="R18" s="38">
        <v>170</v>
      </c>
      <c r="AC18" s="38">
        <v>17</v>
      </c>
      <c r="AG18" s="38">
        <v>22</v>
      </c>
      <c r="AJ18" s="38">
        <v>79</v>
      </c>
      <c r="AO18" s="38">
        <v>79</v>
      </c>
      <c r="BK18" s="38">
        <v>6.1</v>
      </c>
      <c r="BL18" s="38">
        <v>13</v>
      </c>
      <c r="BN18" s="38">
        <v>27</v>
      </c>
      <c r="CE18" s="38">
        <v>4.5</v>
      </c>
      <c r="CL18" s="38">
        <v>79</v>
      </c>
      <c r="CM18" s="38">
        <v>2</v>
      </c>
      <c r="DC18" s="38">
        <v>4</v>
      </c>
      <c r="DR18" s="38">
        <v>13</v>
      </c>
      <c r="EG18" s="38">
        <v>49</v>
      </c>
      <c r="EH18" s="38">
        <v>13</v>
      </c>
      <c r="EI18" s="38">
        <v>49</v>
      </c>
      <c r="EJ18" s="38">
        <v>7.8</v>
      </c>
      <c r="EN18" s="38">
        <v>70</v>
      </c>
      <c r="FA18" s="38">
        <v>4.5</v>
      </c>
      <c r="FC18" s="38">
        <v>6.8</v>
      </c>
      <c r="FF18" s="38">
        <v>13</v>
      </c>
      <c r="FG18" s="38">
        <v>4.5</v>
      </c>
      <c r="GB18" s="38">
        <v>7.8</v>
      </c>
    </row>
    <row r="19" spans="1:245" s="38" customFormat="1">
      <c r="A19" s="49">
        <v>84</v>
      </c>
      <c r="B19" s="36"/>
      <c r="C19" s="37"/>
      <c r="D19" s="37"/>
      <c r="E19" s="37"/>
      <c r="F19" s="37"/>
      <c r="EF19" s="38">
        <v>110</v>
      </c>
      <c r="EG19" s="38">
        <v>33</v>
      </c>
      <c r="EH19" s="38">
        <v>49</v>
      </c>
      <c r="EI19" s="38">
        <v>17</v>
      </c>
      <c r="EJ19" s="38">
        <v>4.5</v>
      </c>
    </row>
    <row r="20" spans="1:245" s="38" customFormat="1">
      <c r="A20" s="49">
        <v>83</v>
      </c>
      <c r="B20" s="36"/>
      <c r="C20" s="37"/>
      <c r="D20" s="37"/>
      <c r="E20" s="37"/>
      <c r="F20" s="37"/>
      <c r="EF20" s="38">
        <v>33</v>
      </c>
      <c r="EG20" s="38">
        <v>49</v>
      </c>
      <c r="EH20" s="38">
        <v>14</v>
      </c>
      <c r="EI20" s="38">
        <v>170</v>
      </c>
      <c r="EJ20" s="38">
        <v>70</v>
      </c>
      <c r="EK20" s="38">
        <v>11</v>
      </c>
    </row>
    <row r="21" spans="1:245" s="38" customFormat="1">
      <c r="A21" s="49">
        <v>10</v>
      </c>
      <c r="B21" s="36"/>
      <c r="C21" s="37"/>
      <c r="D21" s="37"/>
      <c r="E21" s="37"/>
      <c r="F21" s="37"/>
      <c r="J21" s="38">
        <v>23</v>
      </c>
      <c r="K21" s="38">
        <v>6.8</v>
      </c>
      <c r="R21" s="38">
        <v>79</v>
      </c>
      <c r="S21" s="38">
        <v>33</v>
      </c>
      <c r="T21" s="38">
        <v>7.8</v>
      </c>
      <c r="U21" s="38">
        <v>4.5</v>
      </c>
      <c r="Y21" s="38">
        <v>9.1999999999999993</v>
      </c>
      <c r="AG21" s="38">
        <v>1.8</v>
      </c>
      <c r="AJ21" s="38">
        <v>79</v>
      </c>
      <c r="AK21" s="38">
        <v>2</v>
      </c>
      <c r="AL21" s="38">
        <v>2</v>
      </c>
      <c r="AM21" s="38">
        <v>11</v>
      </c>
      <c r="AO21" s="38">
        <v>6.8</v>
      </c>
      <c r="AP21" s="38">
        <v>4.5</v>
      </c>
      <c r="BD21" s="38">
        <v>13</v>
      </c>
      <c r="BG21" s="38">
        <v>2</v>
      </c>
      <c r="BH21" s="38">
        <v>4.5</v>
      </c>
      <c r="BK21" s="38">
        <v>2</v>
      </c>
      <c r="BL21" s="38">
        <v>2</v>
      </c>
      <c r="BN21" s="38">
        <v>13</v>
      </c>
      <c r="BQ21" s="38">
        <v>17</v>
      </c>
      <c r="BR21" s="38">
        <v>4.5</v>
      </c>
      <c r="BT21" s="38">
        <v>4.5</v>
      </c>
      <c r="BV21" s="38">
        <v>4.5</v>
      </c>
      <c r="CE21" s="38">
        <v>2</v>
      </c>
      <c r="CI21" s="38">
        <v>14</v>
      </c>
      <c r="CL21" s="38">
        <v>240</v>
      </c>
      <c r="CM21" s="38">
        <v>2</v>
      </c>
      <c r="CQ21" s="38">
        <v>130</v>
      </c>
      <c r="CR21" s="38">
        <v>23</v>
      </c>
      <c r="CX21" s="38">
        <v>13</v>
      </c>
      <c r="CY21" s="38">
        <v>46</v>
      </c>
      <c r="CZ21" s="38">
        <v>79</v>
      </c>
      <c r="DA21" s="38">
        <v>33</v>
      </c>
      <c r="DG21" s="38">
        <v>1.7</v>
      </c>
      <c r="DH21" s="38">
        <v>33</v>
      </c>
      <c r="DJ21" s="38">
        <v>4.5</v>
      </c>
      <c r="DM21" s="38">
        <v>1.7</v>
      </c>
      <c r="DN21" s="38">
        <v>2</v>
      </c>
      <c r="DO21" s="38">
        <v>2</v>
      </c>
      <c r="DP21" s="38">
        <v>1.7</v>
      </c>
      <c r="DQ21" s="38">
        <v>26</v>
      </c>
      <c r="DR21" s="38">
        <v>4.5</v>
      </c>
      <c r="DW21" s="38">
        <v>4.5</v>
      </c>
      <c r="DX21" s="38">
        <v>4.5</v>
      </c>
      <c r="EC21" s="38">
        <v>2</v>
      </c>
      <c r="EF21" s="38">
        <v>27</v>
      </c>
      <c r="EG21" s="38">
        <v>23</v>
      </c>
      <c r="EH21" s="38">
        <v>7.8</v>
      </c>
      <c r="EI21" s="38">
        <v>17</v>
      </c>
      <c r="EJ21" s="38">
        <v>7.8</v>
      </c>
      <c r="EN21" s="38">
        <v>79</v>
      </c>
      <c r="EO21" s="38">
        <v>17</v>
      </c>
      <c r="EP21" s="38">
        <v>13</v>
      </c>
      <c r="EV21" s="38">
        <v>2</v>
      </c>
      <c r="EW21" s="38">
        <v>14</v>
      </c>
      <c r="EX21" s="38">
        <v>2</v>
      </c>
      <c r="EZ21" s="38">
        <v>1.7</v>
      </c>
      <c r="FA21" s="38">
        <v>2</v>
      </c>
      <c r="FC21" s="38">
        <v>17</v>
      </c>
      <c r="FD21" s="38">
        <v>4.5</v>
      </c>
      <c r="FF21" s="38">
        <v>2</v>
      </c>
      <c r="FG21" s="38">
        <v>1.7</v>
      </c>
      <c r="FM21" s="38">
        <v>170</v>
      </c>
      <c r="FN21" s="38">
        <v>79</v>
      </c>
      <c r="FO21" s="38">
        <v>7.8</v>
      </c>
      <c r="FS21" s="38">
        <v>2</v>
      </c>
      <c r="FT21" s="38">
        <v>7.8</v>
      </c>
      <c r="FU21" s="38">
        <v>17</v>
      </c>
      <c r="FV21" s="38">
        <v>2</v>
      </c>
      <c r="FZ21" s="38">
        <v>4</v>
      </c>
      <c r="GD21" s="38">
        <v>1.7</v>
      </c>
      <c r="GG21" s="38">
        <v>1.7</v>
      </c>
      <c r="GH21" s="38">
        <v>1.7</v>
      </c>
      <c r="GI21" s="38">
        <v>22</v>
      </c>
      <c r="GJ21" s="38">
        <v>7.8</v>
      </c>
      <c r="GL21" s="38">
        <v>4.5</v>
      </c>
      <c r="GN21" s="38">
        <v>4.5</v>
      </c>
      <c r="GO21" s="38">
        <v>4</v>
      </c>
      <c r="GV21" s="38">
        <v>1.7</v>
      </c>
      <c r="GW21" s="38">
        <v>2</v>
      </c>
      <c r="GY21" s="38">
        <v>7.8</v>
      </c>
      <c r="GZ21" s="38">
        <v>13</v>
      </c>
      <c r="HA21" s="38">
        <v>4.5</v>
      </c>
      <c r="HC21" s="38">
        <v>14</v>
      </c>
      <c r="HE21" s="38">
        <v>17</v>
      </c>
      <c r="HF21" s="38">
        <v>4.5</v>
      </c>
      <c r="HI21" s="38">
        <v>2</v>
      </c>
      <c r="HN21" s="38">
        <v>79</v>
      </c>
      <c r="HO21" s="38" t="s">
        <v>9</v>
      </c>
      <c r="HP21" s="38">
        <v>2</v>
      </c>
      <c r="HR21" s="38">
        <v>2</v>
      </c>
      <c r="HT21" s="38">
        <v>49</v>
      </c>
      <c r="HU21" s="38">
        <v>4</v>
      </c>
      <c r="HV21" s="38">
        <v>4</v>
      </c>
      <c r="HW21" s="38">
        <v>79</v>
      </c>
      <c r="HX21" s="38">
        <v>6.8</v>
      </c>
      <c r="HZ21" s="38">
        <v>1.7</v>
      </c>
      <c r="IC21" s="38">
        <v>1.7</v>
      </c>
      <c r="ID21" s="38">
        <v>2</v>
      </c>
      <c r="IE21" s="38">
        <v>1.7</v>
      </c>
      <c r="IF21" s="38">
        <v>7.8</v>
      </c>
      <c r="IG21" s="38">
        <v>2</v>
      </c>
      <c r="IH21" s="38">
        <v>21</v>
      </c>
      <c r="II21" s="38">
        <v>4</v>
      </c>
      <c r="IJ21" s="38">
        <v>17</v>
      </c>
      <c r="IK21" s="38">
        <v>4.5</v>
      </c>
    </row>
    <row r="22" spans="1:245" s="38" customFormat="1">
      <c r="A22" s="50">
        <v>5</v>
      </c>
      <c r="B22" s="40" t="s">
        <v>2</v>
      </c>
      <c r="C22" s="41"/>
      <c r="D22" s="41"/>
      <c r="E22" s="41"/>
      <c r="F22" s="42"/>
      <c r="AX22" s="38">
        <v>49</v>
      </c>
      <c r="AY22" s="38">
        <v>49</v>
      </c>
      <c r="AZ22" s="38">
        <v>33</v>
      </c>
      <c r="BA22" s="38">
        <v>49</v>
      </c>
      <c r="BB22" s="38">
        <v>33</v>
      </c>
      <c r="BC22" s="38">
        <v>2</v>
      </c>
    </row>
    <row r="23" spans="1:245" s="38" customFormat="1">
      <c r="A23" s="50">
        <v>41</v>
      </c>
      <c r="B23" s="40" t="s">
        <v>2</v>
      </c>
      <c r="C23" s="41"/>
      <c r="D23" s="41"/>
      <c r="E23" s="41"/>
      <c r="F23" s="42"/>
      <c r="BC23" s="38">
        <v>17</v>
      </c>
    </row>
    <row r="24" spans="1:245" s="38" customFormat="1">
      <c r="A24" s="50">
        <v>14</v>
      </c>
      <c r="B24" s="40"/>
      <c r="C24" s="41"/>
      <c r="D24" s="41"/>
      <c r="E24" s="41"/>
      <c r="F24" s="42"/>
    </row>
    <row r="25" spans="1:245" s="38" customFormat="1">
      <c r="A25" s="50">
        <v>56</v>
      </c>
      <c r="B25" s="40"/>
      <c r="C25" s="41"/>
      <c r="D25" s="41"/>
      <c r="E25" s="41"/>
      <c r="F25" s="42"/>
    </row>
    <row r="26" spans="1:245" s="38" customFormat="1">
      <c r="A26" s="50">
        <v>30</v>
      </c>
      <c r="B26" s="40"/>
      <c r="C26" s="41"/>
      <c r="D26" s="41"/>
      <c r="E26" s="41"/>
      <c r="F26" s="42"/>
    </row>
    <row r="27" spans="1:245">
      <c r="A27" s="39">
        <v>50</v>
      </c>
    </row>
    <row r="28" spans="1:245" s="38" customFormat="1">
      <c r="A28" s="39">
        <v>38</v>
      </c>
      <c r="B28" s="43"/>
      <c r="C28" s="41"/>
      <c r="D28" s="41"/>
      <c r="E28" s="41"/>
      <c r="F28" s="42"/>
    </row>
    <row r="29" spans="1:245" s="38" customFormat="1">
      <c r="A29" s="39">
        <v>5</v>
      </c>
      <c r="B29" s="43" t="s">
        <v>3</v>
      </c>
      <c r="C29" s="44"/>
      <c r="D29" s="44"/>
      <c r="E29" s="44"/>
      <c r="F29" s="45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FX29" s="38">
        <v>17</v>
      </c>
    </row>
    <row r="30" spans="1:245" s="38" customFormat="1">
      <c r="A30" s="49">
        <v>2</v>
      </c>
      <c r="B30" s="36"/>
      <c r="C30" s="37"/>
      <c r="D30" s="37"/>
      <c r="E30" s="37"/>
      <c r="F30" s="37"/>
    </row>
    <row r="31" spans="1:245" s="38" customFormat="1">
      <c r="A31" s="49">
        <v>17</v>
      </c>
      <c r="B31" s="36"/>
      <c r="C31" s="37"/>
      <c r="D31" s="37"/>
      <c r="E31" s="37"/>
      <c r="F31" s="37"/>
    </row>
    <row r="32" spans="1:245" s="38" customFormat="1">
      <c r="A32" s="49">
        <v>25</v>
      </c>
      <c r="B32" s="36"/>
      <c r="C32" s="37"/>
      <c r="D32" s="37"/>
      <c r="E32" s="37"/>
      <c r="F32" s="37"/>
    </row>
    <row r="33" spans="1:184" s="38" customFormat="1">
      <c r="A33" s="49">
        <v>27</v>
      </c>
      <c r="B33" s="36"/>
      <c r="C33" s="37"/>
      <c r="D33" s="37"/>
      <c r="E33" s="37"/>
      <c r="F33" s="37"/>
    </row>
    <row r="34" spans="1:184" s="38" customFormat="1">
      <c r="A34" s="49">
        <v>55</v>
      </c>
      <c r="B34" s="36" t="s">
        <v>2</v>
      </c>
      <c r="C34" s="37"/>
      <c r="D34" s="37"/>
      <c r="E34" s="37"/>
      <c r="F34" s="37"/>
    </row>
    <row r="35" spans="1:184" s="38" customFormat="1">
      <c r="A35" s="48" t="s">
        <v>4</v>
      </c>
      <c r="B35" s="40"/>
      <c r="C35" s="41"/>
      <c r="D35" s="41"/>
      <c r="E35" s="41"/>
      <c r="F35" s="42"/>
    </row>
    <row r="36" spans="1:184" s="38" customFormat="1">
      <c r="A36" s="50">
        <v>13</v>
      </c>
      <c r="B36" s="40"/>
      <c r="C36" s="41"/>
      <c r="D36" s="41"/>
      <c r="E36" s="41"/>
      <c r="F36" s="42"/>
    </row>
    <row r="37" spans="1:184" s="39" customFormat="1">
      <c r="A37" s="39">
        <v>11</v>
      </c>
      <c r="B37" s="43"/>
      <c r="C37" s="45"/>
      <c r="D37" s="45"/>
      <c r="E37" s="45"/>
      <c r="F37" s="43"/>
      <c r="FT37" s="39">
        <v>33</v>
      </c>
      <c r="FX37" s="38"/>
      <c r="GB37" s="38"/>
    </row>
    <row r="38" spans="1:184" s="39" customFormat="1">
      <c r="A38" s="51" t="s">
        <v>7</v>
      </c>
      <c r="B38" s="43"/>
      <c r="C38" s="45"/>
      <c r="D38" s="45"/>
      <c r="E38" s="45"/>
      <c r="F38" s="43"/>
      <c r="FS38" s="38">
        <v>7.8</v>
      </c>
      <c r="FX38" s="38"/>
      <c r="GB38" s="38"/>
    </row>
    <row r="39" spans="1:184" s="39" customFormat="1">
      <c r="A39" s="43" t="s">
        <v>8</v>
      </c>
      <c r="B39" s="43" t="s">
        <v>3</v>
      </c>
      <c r="C39" s="45"/>
      <c r="D39" s="45"/>
      <c r="E39" s="45"/>
      <c r="F39" s="43"/>
      <c r="FX39" s="38">
        <v>7.8</v>
      </c>
      <c r="GB39" s="38"/>
    </row>
    <row r="40" spans="1:184" s="39" customFormat="1">
      <c r="A40" s="39">
        <v>14</v>
      </c>
      <c r="B40" s="43" t="s">
        <v>2</v>
      </c>
      <c r="C40" s="45"/>
      <c r="D40" s="45"/>
      <c r="E40" s="45"/>
      <c r="F40" s="43"/>
      <c r="FX40" s="38"/>
      <c r="GB40" s="38">
        <v>2</v>
      </c>
    </row>
    <row r="41" spans="1:184" s="39" customFormat="1">
      <c r="B41" s="43"/>
      <c r="C41" s="45"/>
      <c r="D41" s="45"/>
      <c r="E41" s="45"/>
      <c r="F41" s="43"/>
      <c r="FX41" s="38"/>
      <c r="GB41" s="38"/>
    </row>
    <row r="42" spans="1:184" s="39" customFormat="1">
      <c r="B42" s="43"/>
      <c r="C42" s="45"/>
      <c r="D42" s="45"/>
      <c r="E42" s="45"/>
      <c r="F42" s="43"/>
      <c r="FX42" s="38"/>
      <c r="GB42" s="38"/>
    </row>
    <row r="43" spans="1:184" s="39" customFormat="1">
      <c r="B43" s="43"/>
      <c r="C43" s="45"/>
      <c r="D43" s="45"/>
      <c r="E43" s="45"/>
      <c r="F43" s="43"/>
      <c r="FX43" s="38"/>
      <c r="GB43" s="38"/>
    </row>
    <row r="44" spans="1:184" s="39" customFormat="1">
      <c r="B44" s="43"/>
      <c r="C44" s="45"/>
      <c r="D44" s="45"/>
      <c r="E44" s="45"/>
      <c r="F44" s="43"/>
      <c r="FX44" s="38"/>
      <c r="GB44" s="38"/>
    </row>
    <row r="45" spans="1:184" s="39" customFormat="1">
      <c r="B45" s="43"/>
      <c r="C45" s="45"/>
      <c r="D45" s="45"/>
      <c r="E45" s="45"/>
      <c r="F45" s="43"/>
      <c r="FX45" s="38"/>
      <c r="GB45" s="38"/>
    </row>
    <row r="46" spans="1:184" s="39" customFormat="1">
      <c r="B46" s="43"/>
      <c r="C46" s="45"/>
      <c r="D46" s="45"/>
      <c r="E46" s="45"/>
      <c r="F46" s="43"/>
      <c r="FX46" s="38"/>
      <c r="GB46" s="38"/>
    </row>
    <row r="47" spans="1:184" s="39" customFormat="1">
      <c r="B47" s="43"/>
      <c r="C47" s="45"/>
      <c r="D47" s="45"/>
      <c r="E47" s="45"/>
      <c r="F47" s="43"/>
      <c r="FX47" s="38"/>
      <c r="GB47" s="38"/>
    </row>
    <row r="48" spans="1:184" s="39" customFormat="1">
      <c r="B48" s="43"/>
      <c r="C48" s="45"/>
      <c r="D48" s="45"/>
      <c r="E48" s="45"/>
      <c r="F48" s="43"/>
      <c r="FX48" s="38"/>
      <c r="GB48" s="38"/>
    </row>
    <row r="49" spans="2:184" s="39" customFormat="1">
      <c r="B49" s="43"/>
      <c r="C49" s="45"/>
      <c r="D49" s="45"/>
      <c r="E49" s="45"/>
      <c r="F49" s="43"/>
      <c r="FX49" s="38"/>
      <c r="GB49" s="38"/>
    </row>
    <row r="50" spans="2:184">
      <c r="C50" s="45"/>
      <c r="D50" s="45"/>
      <c r="E50" s="45"/>
    </row>
    <row r="51" spans="2:184">
      <c r="C51" s="45"/>
      <c r="D51" s="45"/>
      <c r="E51" s="45"/>
    </row>
    <row r="52" spans="2:184">
      <c r="C52" s="45"/>
      <c r="D52" s="45"/>
      <c r="E52" s="45"/>
    </row>
    <row r="53" spans="2:184">
      <c r="C53" s="45"/>
      <c r="D53" s="45"/>
      <c r="E53" s="45"/>
    </row>
    <row r="54" spans="2:184">
      <c r="C54" s="45"/>
      <c r="D54" s="45"/>
      <c r="E54" s="45"/>
    </row>
    <row r="55" spans="2:184">
      <c r="C55" s="45"/>
      <c r="D55" s="45"/>
      <c r="E55" s="45"/>
    </row>
    <row r="56" spans="2:184">
      <c r="C56" s="45"/>
      <c r="D56" s="45"/>
      <c r="E56" s="45"/>
    </row>
    <row r="57" spans="2:184">
      <c r="C57" s="45"/>
      <c r="D57" s="45"/>
      <c r="E57" s="45"/>
    </row>
    <row r="58" spans="2:184">
      <c r="C58" s="45"/>
      <c r="D58" s="45"/>
      <c r="E58" s="45"/>
    </row>
    <row r="59" spans="2:184">
      <c r="C59" s="45"/>
      <c r="D59" s="45"/>
      <c r="E59" s="45"/>
    </row>
    <row r="60" spans="2:184">
      <c r="C60" s="45"/>
      <c r="D60" s="45"/>
      <c r="E60" s="45"/>
    </row>
    <row r="61" spans="2:184">
      <c r="C61" s="45"/>
      <c r="D61" s="45"/>
      <c r="E61" s="45"/>
    </row>
    <row r="62" spans="2:184">
      <c r="C62" s="45"/>
      <c r="D62" s="45"/>
      <c r="E62" s="45"/>
    </row>
    <row r="63" spans="2:184">
      <c r="C63" s="45"/>
      <c r="D63" s="45"/>
      <c r="E63" s="45"/>
    </row>
    <row r="64" spans="2:184">
      <c r="C64" s="45"/>
      <c r="D64" s="45"/>
      <c r="E64" s="45"/>
    </row>
    <row r="65" spans="3:5">
      <c r="C65" s="45"/>
      <c r="D65" s="45"/>
      <c r="E65" s="45"/>
    </row>
    <row r="66" spans="3:5">
      <c r="C66" s="45"/>
      <c r="D66" s="45"/>
      <c r="E66" s="45"/>
    </row>
    <row r="67" spans="3:5">
      <c r="C67" s="45"/>
      <c r="D67" s="45"/>
      <c r="E67" s="45"/>
    </row>
    <row r="68" spans="3:5">
      <c r="C68" s="45"/>
      <c r="D68" s="45"/>
      <c r="E68" s="45"/>
    </row>
    <row r="69" spans="3:5">
      <c r="C69" s="45"/>
      <c r="D69" s="45"/>
      <c r="E69" s="45"/>
    </row>
    <row r="70" spans="3:5">
      <c r="C70" s="45"/>
      <c r="D70" s="45"/>
      <c r="E70" s="45"/>
    </row>
    <row r="71" spans="3:5">
      <c r="C71" s="45"/>
      <c r="D71" s="45"/>
      <c r="E71" s="45"/>
    </row>
    <row r="72" spans="3:5">
      <c r="C72" s="45"/>
      <c r="D72" s="45"/>
      <c r="E72" s="45"/>
    </row>
    <row r="73" spans="3:5">
      <c r="C73" s="45"/>
      <c r="D73" s="45"/>
      <c r="E73" s="45"/>
    </row>
    <row r="74" spans="3:5">
      <c r="C74" s="45"/>
      <c r="D74" s="45"/>
      <c r="E74" s="45"/>
    </row>
    <row r="75" spans="3:5">
      <c r="C75" s="45"/>
      <c r="D75" s="45"/>
      <c r="E75" s="45"/>
    </row>
    <row r="76" spans="3:5">
      <c r="C76" s="45"/>
      <c r="D76" s="45"/>
      <c r="E76" s="45"/>
    </row>
    <row r="77" spans="3:5">
      <c r="C77" s="45"/>
      <c r="D77" s="45"/>
      <c r="E77" s="45"/>
    </row>
    <row r="78" spans="3:5">
      <c r="C78" s="45"/>
      <c r="D78" s="45"/>
      <c r="E78" s="45"/>
    </row>
    <row r="79" spans="3:5">
      <c r="C79" s="45"/>
      <c r="D79" s="45"/>
      <c r="E79" s="45"/>
    </row>
    <row r="80" spans="3:5">
      <c r="C80" s="45"/>
      <c r="D80" s="45"/>
      <c r="E80" s="45"/>
    </row>
    <row r="81" spans="3:5">
      <c r="C81" s="45"/>
      <c r="D81" s="45"/>
      <c r="E81" s="45"/>
    </row>
    <row r="82" spans="3:5">
      <c r="C82" s="45"/>
      <c r="D82" s="45"/>
      <c r="E82" s="45"/>
    </row>
    <row r="83" spans="3:5">
      <c r="C83" s="45"/>
      <c r="D83" s="45"/>
      <c r="E83" s="45"/>
    </row>
    <row r="84" spans="3:5">
      <c r="C84" s="45"/>
      <c r="D84" s="45"/>
      <c r="E84" s="45"/>
    </row>
    <row r="85" spans="3:5">
      <c r="C85" s="45"/>
      <c r="D85" s="45"/>
      <c r="E85" s="45"/>
    </row>
    <row r="86" spans="3:5">
      <c r="C86" s="45"/>
      <c r="D86" s="45"/>
      <c r="E86" s="45"/>
    </row>
    <row r="87" spans="3:5">
      <c r="C87" s="45"/>
      <c r="D87" s="45"/>
      <c r="E87" s="45"/>
    </row>
    <row r="88" spans="3:5">
      <c r="C88" s="45"/>
      <c r="D88" s="45"/>
      <c r="E88" s="45"/>
    </row>
    <row r="89" spans="3:5">
      <c r="C89" s="45"/>
      <c r="D89" s="45"/>
      <c r="E89" s="45"/>
    </row>
    <row r="90" spans="3:5">
      <c r="C90" s="45"/>
      <c r="D90" s="45"/>
      <c r="E90" s="45"/>
    </row>
    <row r="91" spans="3:5">
      <c r="C91" s="45"/>
      <c r="D91" s="45"/>
      <c r="E91" s="45"/>
    </row>
    <row r="92" spans="3:5">
      <c r="C92" s="45"/>
      <c r="D92" s="45"/>
      <c r="E92" s="45"/>
    </row>
    <row r="93" spans="3:5">
      <c r="C93" s="45"/>
      <c r="D93" s="45"/>
      <c r="E93" s="45"/>
    </row>
    <row r="94" spans="3:5">
      <c r="C94" s="45"/>
      <c r="D94" s="45"/>
      <c r="E94" s="45"/>
    </row>
    <row r="95" spans="3:5">
      <c r="C95" s="45"/>
      <c r="D95" s="45"/>
      <c r="E95" s="45"/>
    </row>
    <row r="96" spans="3:5">
      <c r="C96" s="45"/>
      <c r="D96" s="45"/>
      <c r="E96" s="45"/>
    </row>
    <row r="97" spans="3:5">
      <c r="C97" s="45"/>
      <c r="D97" s="45"/>
      <c r="E97" s="45"/>
    </row>
    <row r="98" spans="3:5">
      <c r="C98" s="45"/>
      <c r="D98" s="45"/>
      <c r="E98" s="45"/>
    </row>
    <row r="99" spans="3:5">
      <c r="C99" s="45"/>
      <c r="D99" s="45"/>
      <c r="E99" s="45"/>
    </row>
  </sheetData>
  <phoneticPr fontId="0" type="noConversion"/>
  <printOptions horizontalCentered="1" verticalCentered="1" gridLines="1"/>
  <pageMargins left="0.5" right="0.5" top="1" bottom="1" header="0.5" footer="0.5"/>
  <pageSetup fitToWidth="29" orientation="landscape" blackAndWhite="1" r:id="rId1"/>
  <headerFooter alignWithMargins="0">
    <oddHeader>&amp;L&amp;"Arial,Bold"&amp;14E4 - CONDITIONAL</oddHeader>
    <oddFooter>&amp;L&amp;10&amp;Z&amp;F&amp;R&amp;10&amp;D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GN72"/>
  <sheetViews>
    <sheetView defaultGridColor="0" colorId="22" zoomScale="87" workbookViewId="0">
      <pane xSplit="3" topLeftCell="AGE1" activePane="topRight" state="frozen"/>
      <selection pane="topRight" activeCell="AGN13" sqref="AGN13"/>
    </sheetView>
  </sheetViews>
  <sheetFormatPr baseColWidth="10" defaultColWidth="11.7109375" defaultRowHeight="13"/>
  <cols>
    <col min="1" max="1" width="8.85546875" style="62" bestFit="1" customWidth="1"/>
    <col min="2" max="2" width="11.42578125" style="74" customWidth="1"/>
    <col min="3" max="3" width="3.5703125" style="70" bestFit="1" customWidth="1"/>
    <col min="4" max="4" width="7.5703125" style="70" bestFit="1" customWidth="1"/>
    <col min="5" max="9" width="8.42578125" style="70" bestFit="1" customWidth="1"/>
    <col min="10" max="11" width="7.5703125" style="70" bestFit="1" customWidth="1"/>
    <col min="12" max="13" width="8.42578125" style="70" bestFit="1" customWidth="1"/>
    <col min="14" max="14" width="7.5703125" style="70" bestFit="1" customWidth="1"/>
    <col min="15" max="19" width="8.42578125" style="70" bestFit="1" customWidth="1"/>
    <col min="20" max="20" width="7.5703125" style="70" bestFit="1" customWidth="1"/>
    <col min="21" max="21" width="8.42578125" style="70" bestFit="1" customWidth="1"/>
    <col min="22" max="25" width="9.28515625" style="70" bestFit="1" customWidth="1"/>
    <col min="26" max="26" width="8.42578125" style="70" bestFit="1" customWidth="1"/>
    <col min="27" max="28" width="9.28515625" style="70" bestFit="1" customWidth="1"/>
    <col min="29" max="30" width="8.42578125" style="70" bestFit="1" customWidth="1"/>
    <col min="31" max="33" width="7.5703125" style="70" bestFit="1" customWidth="1"/>
    <col min="34" max="34" width="8.42578125" style="70" bestFit="1" customWidth="1"/>
    <col min="35" max="35" width="7.5703125" style="70" bestFit="1" customWidth="1"/>
    <col min="36" max="36" width="8.42578125" style="70" bestFit="1" customWidth="1"/>
    <col min="37" max="37" width="7.5703125" style="70" bestFit="1" customWidth="1"/>
    <col min="38" max="40" width="8.42578125" style="70" bestFit="1" customWidth="1"/>
    <col min="41" max="43" width="9.28515625" style="70" bestFit="1" customWidth="1"/>
    <col min="44" max="45" width="8.42578125" style="70" bestFit="1" customWidth="1"/>
    <col min="46" max="48" width="9.28515625" style="70" bestFit="1" customWidth="1"/>
    <col min="49" max="50" width="7.5703125" style="70" bestFit="1" customWidth="1"/>
    <col min="51" max="58" width="8.42578125" style="70" bestFit="1" customWidth="1"/>
    <col min="59" max="60" width="7.5703125" style="70" bestFit="1" customWidth="1"/>
    <col min="61" max="65" width="8.42578125" style="70" bestFit="1" customWidth="1"/>
    <col min="66" max="68" width="9.28515625" style="70" bestFit="1" customWidth="1"/>
    <col min="69" max="71" width="8.42578125" style="70" bestFit="1" customWidth="1"/>
    <col min="72" max="74" width="7.5703125" style="70" bestFit="1" customWidth="1"/>
    <col min="75" max="75" width="8.42578125" style="70" bestFit="1" customWidth="1"/>
    <col min="76" max="78" width="7.5703125" style="70" bestFit="1" customWidth="1"/>
    <col min="79" max="81" width="8.42578125" style="70" bestFit="1" customWidth="1"/>
    <col min="82" max="84" width="7.5703125" style="70" bestFit="1" customWidth="1"/>
    <col min="85" max="89" width="8.42578125" style="70" bestFit="1" customWidth="1"/>
    <col min="90" max="92" width="9.28515625" style="70" bestFit="1" customWidth="1"/>
    <col min="93" max="95" width="8.42578125" style="70" bestFit="1" customWidth="1"/>
    <col min="96" max="96" width="9.28515625" style="70" bestFit="1" customWidth="1"/>
    <col min="97" max="104" width="8.42578125" style="70" bestFit="1" customWidth="1"/>
    <col min="105" max="105" width="7.5703125" style="70" bestFit="1" customWidth="1"/>
    <col min="106" max="106" width="8.42578125" style="70" bestFit="1" customWidth="1"/>
    <col min="107" max="107" width="7.5703125" style="70" bestFit="1" customWidth="1"/>
    <col min="108" max="113" width="8.42578125" style="70" bestFit="1" customWidth="1"/>
    <col min="114" max="115" width="9.28515625" style="70" bestFit="1" customWidth="1"/>
    <col min="116" max="119" width="8.42578125" style="70" bestFit="1" customWidth="1"/>
    <col min="120" max="121" width="7.5703125" style="70" bestFit="1" customWidth="1"/>
    <col min="122" max="127" width="8.42578125" style="70" bestFit="1" customWidth="1"/>
    <col min="128" max="129" width="7.5703125" style="70" bestFit="1" customWidth="1"/>
    <col min="130" max="130" width="8.42578125" style="70" bestFit="1" customWidth="1"/>
    <col min="131" max="132" width="7.5703125" style="70" bestFit="1" customWidth="1"/>
    <col min="133" max="135" width="8.42578125" style="70" bestFit="1" customWidth="1"/>
    <col min="136" max="138" width="7.5703125" style="70" bestFit="1" customWidth="1"/>
    <col min="139" max="139" width="8.42578125" style="70" bestFit="1" customWidth="1"/>
    <col min="140" max="140" width="7.5703125" style="70" bestFit="1" customWidth="1"/>
    <col min="141" max="142" width="8.42578125" style="70" bestFit="1" customWidth="1"/>
    <col min="143" max="146" width="7.5703125" style="70" bestFit="1" customWidth="1"/>
    <col min="147" max="148" width="8.42578125" style="70" bestFit="1" customWidth="1"/>
    <col min="149" max="150" width="9.28515625" style="70" bestFit="1" customWidth="1"/>
    <col min="151" max="156" width="8.42578125" style="70" bestFit="1" customWidth="1"/>
    <col min="157" max="157" width="7.5703125" style="70" bestFit="1" customWidth="1"/>
    <col min="158" max="162" width="8.42578125" style="70" bestFit="1" customWidth="1"/>
    <col min="163" max="165" width="7.5703125" style="70" bestFit="1" customWidth="1"/>
    <col min="166" max="167" width="8.42578125" style="70" bestFit="1" customWidth="1"/>
    <col min="168" max="169" width="7.5703125" style="70" bestFit="1" customWidth="1"/>
    <col min="170" max="175" width="8.42578125" style="70" bestFit="1" customWidth="1"/>
    <col min="176" max="177" width="9.28515625" style="70" bestFit="1" customWidth="1"/>
    <col min="178" max="181" width="8.42578125" style="62" bestFit="1" customWidth="1"/>
    <col min="182" max="182" width="7.5703125" style="62" bestFit="1" customWidth="1"/>
    <col min="183" max="187" width="8.42578125" style="62" bestFit="1" customWidth="1"/>
    <col min="188" max="188" width="7.5703125" style="62" bestFit="1" customWidth="1"/>
    <col min="189" max="189" width="8.42578125" style="62" bestFit="1" customWidth="1"/>
    <col min="190" max="192" width="7.5703125" style="62" bestFit="1" customWidth="1"/>
    <col min="193" max="201" width="8.42578125" style="62" bestFit="1" customWidth="1"/>
    <col min="202" max="204" width="9.28515625" style="62" bestFit="1" customWidth="1"/>
    <col min="205" max="205" width="7.5703125" style="62" bestFit="1" customWidth="1"/>
    <col min="206" max="214" width="8.42578125" style="62" bestFit="1" customWidth="1"/>
    <col min="215" max="216" width="7.5703125" style="62" bestFit="1" customWidth="1"/>
    <col min="217" max="223" width="8.42578125" style="62" bestFit="1" customWidth="1"/>
    <col min="224" max="225" width="7.5703125" style="62" bestFit="1" customWidth="1"/>
    <col min="226" max="228" width="8.42578125" style="62" bestFit="1" customWidth="1"/>
    <col min="229" max="232" width="7.5703125" style="62" bestFit="1" customWidth="1"/>
    <col min="233" max="251" width="8.42578125" style="62" bestFit="1" customWidth="1"/>
    <col min="252" max="261" width="9.28515625" style="62" bestFit="1" customWidth="1"/>
    <col min="262" max="267" width="8.42578125" style="62" bestFit="1" customWidth="1"/>
    <col min="268" max="274" width="9.28515625" style="62" bestFit="1" customWidth="1"/>
    <col min="275" max="275" width="7.5703125" style="62" bestFit="1" customWidth="1"/>
    <col min="276" max="282" width="8.42578125" style="62" bestFit="1" customWidth="1"/>
    <col min="283" max="286" width="7.5703125" style="62" bestFit="1" customWidth="1"/>
    <col min="287" max="288" width="8.42578125" style="62" bestFit="1" customWidth="1"/>
    <col min="289" max="290" width="7.5703125" style="62" bestFit="1" customWidth="1"/>
    <col min="291" max="297" width="8.42578125" style="62" bestFit="1" customWidth="1"/>
    <col min="298" max="298" width="9.28515625" style="62" bestFit="1" customWidth="1"/>
    <col min="299" max="302" width="8.42578125" style="62" bestFit="1" customWidth="1"/>
    <col min="303" max="306" width="9.28515625" style="62" bestFit="1" customWidth="1"/>
    <col min="307" max="310" width="7.5703125" style="62" bestFit="1" customWidth="1"/>
    <col min="311" max="316" width="8.42578125" style="62" bestFit="1" customWidth="1"/>
    <col min="317" max="322" width="7.5703125" style="62" bestFit="1" customWidth="1"/>
    <col min="323" max="327" width="8.42578125" style="62" bestFit="1" customWidth="1"/>
    <col min="328" max="330" width="7.5703125" style="62" bestFit="1" customWidth="1"/>
    <col min="331" max="337" width="8.42578125" style="62" bestFit="1" customWidth="1"/>
    <col min="338" max="342" width="9.28515625" style="62" bestFit="1" customWidth="1"/>
    <col min="343" max="345" width="8.42578125" style="62" bestFit="1" customWidth="1"/>
    <col min="346" max="348" width="9.28515625" style="62" bestFit="1" customWidth="1"/>
    <col min="349" max="351" width="8.42578125" style="62" bestFit="1" customWidth="1"/>
    <col min="352" max="357" width="9.28515625" style="62" bestFit="1" customWidth="1"/>
    <col min="358" max="358" width="8.42578125" style="62" bestFit="1" customWidth="1"/>
    <col min="359" max="359" width="7.5703125" style="62" bestFit="1" customWidth="1"/>
    <col min="360" max="362" width="8.42578125" style="62" bestFit="1" customWidth="1"/>
    <col min="363" max="364" width="7.5703125" style="62" bestFit="1" customWidth="1"/>
    <col min="365" max="366" width="8.42578125" style="62" bestFit="1" customWidth="1"/>
    <col min="367" max="368" width="7.5703125" style="62" bestFit="1" customWidth="1"/>
    <col min="369" max="371" width="8.42578125" style="62" bestFit="1" customWidth="1"/>
    <col min="372" max="372" width="7.5703125" style="62" bestFit="1" customWidth="1"/>
    <col min="373" max="377" width="8.42578125" style="62" bestFit="1" customWidth="1"/>
    <col min="378" max="383" width="9.28515625" style="62" bestFit="1" customWidth="1"/>
    <col min="384" max="384" width="8.42578125" style="62" bestFit="1" customWidth="1"/>
    <col min="385" max="388" width="9.28515625" style="62" bestFit="1" customWidth="1"/>
    <col min="389" max="393" width="8.42578125" style="62" bestFit="1" customWidth="1"/>
    <col min="394" max="395" width="9.28515625" style="62" bestFit="1" customWidth="1"/>
    <col min="396" max="399" width="7.5703125" style="62" bestFit="1" customWidth="1"/>
    <col min="400" max="402" width="8.42578125" style="62" bestFit="1" customWidth="1"/>
    <col min="403" max="403" width="7.5703125" style="62" bestFit="1" customWidth="1"/>
    <col min="404" max="412" width="8.42578125" style="62" bestFit="1" customWidth="1"/>
    <col min="413" max="414" width="9.28515625" style="62" bestFit="1" customWidth="1"/>
    <col min="415" max="419" width="8.42578125" style="62" bestFit="1" customWidth="1"/>
    <col min="420" max="423" width="9.28515625" style="62" bestFit="1" customWidth="1"/>
    <col min="424" max="425" width="7.5703125" style="62" bestFit="1" customWidth="1"/>
    <col min="426" max="426" width="23.42578125" style="62" bestFit="1" customWidth="1"/>
    <col min="427" max="427" width="8.42578125" style="62" bestFit="1" customWidth="1"/>
    <col min="428" max="428" width="7.5703125" style="62" bestFit="1" customWidth="1"/>
    <col min="429" max="435" width="8.42578125" style="62" bestFit="1" customWidth="1"/>
    <col min="436" max="436" width="7.5703125" style="62" bestFit="1" customWidth="1"/>
    <col min="437" max="439" width="8.42578125" style="62" bestFit="1" customWidth="1"/>
    <col min="440" max="440" width="7.5703125" style="62" bestFit="1" customWidth="1"/>
    <col min="441" max="443" width="8.42578125" style="62" bestFit="1" customWidth="1"/>
    <col min="444" max="446" width="9.28515625" style="62" bestFit="1" customWidth="1"/>
    <col min="447" max="449" width="8.42578125" style="62" bestFit="1" customWidth="1"/>
    <col min="450" max="453" width="9.28515625" style="62" bestFit="1" customWidth="1"/>
    <col min="454" max="463" width="8.42578125" style="62" bestFit="1" customWidth="1"/>
    <col min="464" max="467" width="9.28515625" style="62" bestFit="1" customWidth="1"/>
    <col min="468" max="468" width="8.42578125" style="62" bestFit="1" customWidth="1"/>
    <col min="469" max="474" width="9.28515625" style="62" bestFit="1" customWidth="1"/>
    <col min="475" max="476" width="7.5703125" style="62" bestFit="1" customWidth="1"/>
    <col min="477" max="480" width="8.42578125" style="62" bestFit="1" customWidth="1"/>
    <col min="481" max="482" width="7.5703125" style="62" bestFit="1" customWidth="1"/>
    <col min="483" max="485" width="8.42578125" style="62" bestFit="1" customWidth="1"/>
    <col min="486" max="487" width="7.5703125" style="62" bestFit="1" customWidth="1"/>
    <col min="488" max="490" width="8.42578125" style="62" bestFit="1" customWidth="1"/>
    <col min="491" max="491" width="10.7109375" style="62" bestFit="1" customWidth="1"/>
    <col min="492" max="494" width="8.42578125" style="62" bestFit="1" customWidth="1"/>
    <col min="495" max="496" width="7.5703125" style="62" bestFit="1" customWidth="1"/>
    <col min="497" max="500" width="8.42578125" style="62" bestFit="1" customWidth="1"/>
    <col min="501" max="502" width="7.5703125" style="62" bestFit="1" customWidth="1"/>
    <col min="503" max="507" width="8.42578125" style="62" bestFit="1" customWidth="1"/>
    <col min="508" max="509" width="9.28515625" style="62" bestFit="1" customWidth="1"/>
    <col min="510" max="510" width="8.42578125" style="62" bestFit="1" customWidth="1"/>
    <col min="511" max="513" width="7.5703125" style="62" bestFit="1" customWidth="1"/>
    <col min="514" max="515" width="8.42578125" style="62" bestFit="1" customWidth="1"/>
    <col min="516" max="517" width="7.5703125" style="62" bestFit="1" customWidth="1"/>
    <col min="518" max="518" width="8.42578125" style="62" bestFit="1" customWidth="1"/>
    <col min="519" max="519" width="7.5703125" style="62" bestFit="1" customWidth="1"/>
    <col min="520" max="521" width="8.42578125" style="62" bestFit="1" customWidth="1"/>
    <col min="522" max="523" width="7.5703125" style="62" bestFit="1" customWidth="1"/>
    <col min="524" max="529" width="8.42578125" style="62" bestFit="1" customWidth="1"/>
    <col min="530" max="532" width="9.28515625" style="62" bestFit="1" customWidth="1"/>
    <col min="533" max="534" width="7.5703125" style="62" bestFit="1" customWidth="1"/>
    <col min="535" max="538" width="8.42578125" style="62" bestFit="1" customWidth="1"/>
    <col min="539" max="539" width="7.5703125" style="62" bestFit="1" customWidth="1"/>
    <col min="540" max="543" width="8.42578125" style="62" bestFit="1" customWidth="1"/>
    <col min="544" max="545" width="7.5703125" style="62" bestFit="1" customWidth="1"/>
    <col min="546" max="548" width="8.42578125" style="62" bestFit="1" customWidth="1"/>
    <col min="549" max="550" width="7.5703125" style="62" bestFit="1" customWidth="1"/>
    <col min="551" max="552" width="8.42578125" style="62" bestFit="1" customWidth="1"/>
    <col min="553" max="554" width="7.5703125" style="62" bestFit="1" customWidth="1"/>
    <col min="555" max="559" width="8.42578125" style="62" bestFit="1" customWidth="1"/>
    <col min="560" max="565" width="9.28515625" style="62" bestFit="1" customWidth="1"/>
    <col min="566" max="568" width="8.42578125" style="62" bestFit="1" customWidth="1"/>
    <col min="569" max="575" width="9.28515625" style="62" bestFit="1" customWidth="1"/>
    <col min="576" max="577" width="7.5703125" style="62" bestFit="1" customWidth="1"/>
    <col min="578" max="592" width="8.42578125" style="62" bestFit="1" customWidth="1"/>
    <col min="593" max="593" width="7.5703125" style="62" bestFit="1" customWidth="1"/>
    <col min="594" max="595" width="8.42578125" style="62" bestFit="1" customWidth="1"/>
    <col min="596" max="597" width="7.5703125" style="62" bestFit="1" customWidth="1"/>
    <col min="598" max="609" width="8.42578125" style="62" bestFit="1" customWidth="1"/>
    <col min="610" max="612" width="9.28515625" style="62" bestFit="1" customWidth="1"/>
    <col min="613" max="614" width="8.42578125" style="62" bestFit="1" customWidth="1"/>
    <col min="615" max="617" width="7.5703125" style="62" bestFit="1" customWidth="1"/>
    <col min="618" max="619" width="8.42578125" style="62" bestFit="1" customWidth="1"/>
    <col min="620" max="620" width="7.5703125" style="62" bestFit="1" customWidth="1"/>
    <col min="621" max="625" width="8.42578125" style="62" bestFit="1" customWidth="1"/>
    <col min="626" max="627" width="7.5703125" style="62" bestFit="1" customWidth="1"/>
    <col min="628" max="629" width="8.42578125" style="62" bestFit="1" customWidth="1"/>
    <col min="630" max="630" width="7.5703125" style="62" bestFit="1" customWidth="1"/>
    <col min="631" max="636" width="8.42578125" style="62" bestFit="1" customWidth="1"/>
    <col min="637" max="639" width="7.5703125" style="62" bestFit="1" customWidth="1"/>
    <col min="640" max="648" width="9.28515625" style="62" bestFit="1" customWidth="1"/>
    <col min="649" max="652" width="8.42578125" style="62" bestFit="1" customWidth="1"/>
    <col min="653" max="657" width="9.28515625" style="62" bestFit="1" customWidth="1"/>
    <col min="658" max="660" width="7.5703125" style="62" bestFit="1" customWidth="1"/>
    <col min="661" max="664" width="8.42578125" style="62" bestFit="1" customWidth="1"/>
    <col min="665" max="666" width="7.5703125" style="62" bestFit="1" customWidth="1"/>
    <col min="667" max="673" width="8.42578125" style="62" bestFit="1" customWidth="1"/>
    <col min="674" max="676" width="7.5703125" style="62" bestFit="1" customWidth="1"/>
    <col min="677" max="677" width="8.42578125" style="62" bestFit="1" customWidth="1"/>
    <col min="678" max="679" width="7.5703125" style="62" bestFit="1" customWidth="1"/>
    <col min="680" max="680" width="8.42578125" style="62" bestFit="1" customWidth="1"/>
    <col min="681" max="681" width="7.5703125" style="62" bestFit="1" customWidth="1"/>
    <col min="682" max="685" width="8.42578125" style="62" bestFit="1" customWidth="1"/>
    <col min="686" max="686" width="7.5703125" style="62" bestFit="1" customWidth="1"/>
    <col min="687" max="692" width="8.42578125" style="62" bestFit="1" customWidth="1"/>
    <col min="693" max="696" width="9.28515625" style="62" bestFit="1" customWidth="1"/>
    <col min="697" max="697" width="8.42578125" style="62" bestFit="1" customWidth="1"/>
    <col min="698" max="704" width="9.28515625" style="62" bestFit="1" customWidth="1"/>
    <col min="705" max="705" width="7.5703125" style="62" bestFit="1" customWidth="1"/>
    <col min="706" max="716" width="8.42578125" style="62" bestFit="1" customWidth="1"/>
    <col min="717" max="718" width="7.5703125" style="62" bestFit="1" customWidth="1"/>
    <col min="719" max="719" width="8.42578125" style="62" bestFit="1" customWidth="1"/>
    <col min="720" max="720" width="7.5703125" style="62" bestFit="1" customWidth="1"/>
    <col min="721" max="722" width="8.42578125" style="62" bestFit="1" customWidth="1"/>
    <col min="723" max="723" width="7.5703125" style="62" bestFit="1" customWidth="1"/>
    <col min="724" max="727" width="8.42578125" style="62" bestFit="1" customWidth="1"/>
    <col min="728" max="729" width="9.28515625" style="62" bestFit="1" customWidth="1"/>
    <col min="730" max="732" width="8.42578125" style="62" bestFit="1" customWidth="1"/>
    <col min="733" max="734" width="9.28515625" style="62" bestFit="1" customWidth="1"/>
    <col min="735" max="735" width="7.5703125" style="62" bestFit="1" customWidth="1"/>
    <col min="736" max="738" width="8.42578125" style="62" bestFit="1" customWidth="1"/>
    <col min="739" max="742" width="7.5703125" style="62" bestFit="1" customWidth="1"/>
    <col min="743" max="749" width="8.42578125" style="62" bestFit="1" customWidth="1"/>
    <col min="750" max="752" width="7.5703125" style="62" bestFit="1" customWidth="1"/>
    <col min="753" max="755" width="8.42578125" style="62" bestFit="1" customWidth="1"/>
    <col min="756" max="756" width="7.5703125" style="62" bestFit="1" customWidth="1"/>
    <col min="757" max="759" width="8.42578125" style="62" bestFit="1" customWidth="1"/>
    <col min="760" max="760" width="7.5703125" style="62" bestFit="1" customWidth="1"/>
    <col min="761" max="16384" width="11.7109375" style="62"/>
  </cols>
  <sheetData>
    <row r="1" spans="1:872" s="65" customFormat="1">
      <c r="A1" s="65" t="s">
        <v>15</v>
      </c>
      <c r="B1" s="66" t="s">
        <v>0</v>
      </c>
      <c r="C1" s="66" t="s">
        <v>1</v>
      </c>
      <c r="D1" s="66">
        <f>DATE(93,1,7)</f>
        <v>33976</v>
      </c>
      <c r="E1" s="66">
        <f>DATE(93,1,11)</f>
        <v>33980</v>
      </c>
      <c r="F1" s="66">
        <f>DATE(93,1,15)</f>
        <v>33984</v>
      </c>
      <c r="G1" s="66">
        <f>DATE(93,1,20)</f>
        <v>33989</v>
      </c>
      <c r="H1" s="66">
        <f>DATE(93,1,22)</f>
        <v>33991</v>
      </c>
      <c r="I1" s="66">
        <f>DATE(93,1,25)</f>
        <v>33994</v>
      </c>
      <c r="J1" s="66">
        <f>DATE(93,3,5)</f>
        <v>34033</v>
      </c>
      <c r="K1" s="66">
        <f>DATE(93,3,8)</f>
        <v>34036</v>
      </c>
      <c r="L1" s="66">
        <f>DATE(93,3,20)</f>
        <v>34048</v>
      </c>
      <c r="M1" s="66">
        <f>DATE(93,3,23)</f>
        <v>34051</v>
      </c>
      <c r="N1" s="66">
        <f>DATE(93,4,9)</f>
        <v>34068</v>
      </c>
      <c r="O1" s="66">
        <f>DATE(93,4,12)</f>
        <v>34071</v>
      </c>
      <c r="P1" s="66">
        <f>DATE(93,4,14)</f>
        <v>34073</v>
      </c>
      <c r="Q1" s="66">
        <f>DATE(93,4,19)</f>
        <v>34078</v>
      </c>
      <c r="R1" s="66">
        <f>DATE(93,4,26)</f>
        <v>34085</v>
      </c>
      <c r="S1" s="66">
        <f>DATE(93,4,29)</f>
        <v>34088</v>
      </c>
      <c r="T1" s="66">
        <f>DATE(93,5,3)</f>
        <v>34092</v>
      </c>
      <c r="U1" s="66">
        <f>DATE(93,7,26)</f>
        <v>34176</v>
      </c>
      <c r="V1" s="66">
        <f>DATE(93,10,11)</f>
        <v>34253</v>
      </c>
      <c r="W1" s="66">
        <f>DATE(93,10,18)</f>
        <v>34260</v>
      </c>
      <c r="X1" s="66">
        <f>DATE(93,10,20)</f>
        <v>34262</v>
      </c>
      <c r="Y1" s="66">
        <f>DATE(93,10,29)</f>
        <v>34271</v>
      </c>
      <c r="Z1" s="66">
        <f>DATE(93,11,2)</f>
        <v>34275</v>
      </c>
      <c r="AA1" s="66">
        <f>DATE(93,11,29)</f>
        <v>34302</v>
      </c>
      <c r="AB1" s="66">
        <f>DATE(93,11,30)</f>
        <v>34303</v>
      </c>
      <c r="AC1" s="66">
        <f>DATE(93,12,2)</f>
        <v>34305</v>
      </c>
      <c r="AD1" s="66">
        <f>DATE(94,1,18)</f>
        <v>34352</v>
      </c>
      <c r="AE1" s="66">
        <f>DATE(94,2,3)</f>
        <v>34368</v>
      </c>
      <c r="AF1" s="66">
        <f>DATE(94,2,5)</f>
        <v>34370</v>
      </c>
      <c r="AG1" s="66">
        <f>DATE(94,2,7)</f>
        <v>34372</v>
      </c>
      <c r="AH1" s="66">
        <f>DATE(94,2,24)</f>
        <v>34389</v>
      </c>
      <c r="AI1" s="66">
        <f>DATE(94,3,6)</f>
        <v>34399</v>
      </c>
      <c r="AJ1" s="66">
        <f>DATE(94,3,10)</f>
        <v>34403</v>
      </c>
      <c r="AK1" s="66">
        <f>DATE(94,5,4)</f>
        <v>34458</v>
      </c>
      <c r="AL1" s="66">
        <f>DATE(94,8,16)</f>
        <v>34562</v>
      </c>
      <c r="AM1" s="66">
        <f>DATE(94,8,22)</f>
        <v>34568</v>
      </c>
      <c r="AN1" s="66">
        <f>DATE(94,9,20)</f>
        <v>34597</v>
      </c>
      <c r="AO1" s="66">
        <f>DATE(94,10,17)</f>
        <v>34624</v>
      </c>
      <c r="AP1" s="66">
        <f>DATE(94,10,19)</f>
        <v>34626</v>
      </c>
      <c r="AQ1" s="66">
        <f>DATE(94,11,30)</f>
        <v>34668</v>
      </c>
      <c r="AR1" s="66">
        <f>DATE(94,12,1)</f>
        <v>34669</v>
      </c>
      <c r="AS1" s="66">
        <f>DATE(94,12,4)</f>
        <v>34672</v>
      </c>
      <c r="AT1" s="66">
        <f>DATE(94,12,12)</f>
        <v>34680</v>
      </c>
      <c r="AU1" s="66">
        <f>DATE(94,12,27)</f>
        <v>34695</v>
      </c>
      <c r="AV1" s="66">
        <f>DATE(94,12,29)</f>
        <v>34697</v>
      </c>
      <c r="AW1" s="66">
        <f>DATE(95,1,2)</f>
        <v>34701</v>
      </c>
      <c r="AX1" s="66">
        <f>DATE(95,1,9)</f>
        <v>34708</v>
      </c>
      <c r="AY1" s="66">
        <f>DATE(95,1,12)</f>
        <v>34711</v>
      </c>
      <c r="AZ1" s="66">
        <f>DATE(95,1,18)</f>
        <v>34717</v>
      </c>
      <c r="BA1" s="66">
        <f>DATE(95,1,23)</f>
        <v>34722</v>
      </c>
      <c r="BB1" s="66">
        <f>DATE(95,2,13)</f>
        <v>34743</v>
      </c>
      <c r="BC1" s="66">
        <f>DATE(95,2,15)</f>
        <v>34745</v>
      </c>
      <c r="BD1" s="66">
        <f>DATE(95,2,21)</f>
        <v>34751</v>
      </c>
      <c r="BE1" s="66">
        <f>DATE(95,2,22)</f>
        <v>34752</v>
      </c>
      <c r="BF1" s="66">
        <f>DATE(95,2,27)</f>
        <v>34757</v>
      </c>
      <c r="BG1" s="66">
        <f>DATE(95,6,7)</f>
        <v>34857</v>
      </c>
      <c r="BH1" s="66">
        <f>DATE(95,6,9)</f>
        <v>34859</v>
      </c>
      <c r="BI1" s="66">
        <f>DATE(95,6,19)</f>
        <v>34869</v>
      </c>
      <c r="BJ1" s="66">
        <f>DATE(95,7,31)</f>
        <v>34911</v>
      </c>
      <c r="BK1" s="66">
        <f>DATE(95,8,28)</f>
        <v>34939</v>
      </c>
      <c r="BL1" s="66">
        <f>DATE(95,9,11)</f>
        <v>34953</v>
      </c>
      <c r="BM1" s="66">
        <f>DATE(95,9,18)</f>
        <v>34960</v>
      </c>
      <c r="BN1" s="66">
        <f>DATE(95,10,16)</f>
        <v>34988</v>
      </c>
      <c r="BO1" s="66">
        <f>DATE(95,10,18)</f>
        <v>34990</v>
      </c>
      <c r="BP1" s="66">
        <f>DATE(95,10,19)</f>
        <v>34991</v>
      </c>
      <c r="BQ1" s="66">
        <f>DATE(96,1,23)</f>
        <v>35087</v>
      </c>
      <c r="BR1" s="66">
        <f>DATE(96,1,25)</f>
        <v>35089</v>
      </c>
      <c r="BS1" s="66">
        <f>DATE(96,1,29)</f>
        <v>35093</v>
      </c>
      <c r="BT1" s="66">
        <f>DATE(96,2,2)</f>
        <v>35097</v>
      </c>
      <c r="BU1" s="66">
        <f>DATE(96,2,6)</f>
        <v>35101</v>
      </c>
      <c r="BV1" s="66">
        <f>DATE(96,2,8)</f>
        <v>35103</v>
      </c>
      <c r="BW1" s="66">
        <f>DATE(96,2,11)</f>
        <v>35106</v>
      </c>
      <c r="BX1" s="66">
        <f>DATE(96,4,2)</f>
        <v>35157</v>
      </c>
      <c r="BY1" s="66">
        <f>DATE(96,4,3)</f>
        <v>35158</v>
      </c>
      <c r="BZ1" s="66">
        <f>DATE(96,4,8)</f>
        <v>35163</v>
      </c>
      <c r="CA1" s="66">
        <f>DATE(96,5,13)</f>
        <v>35198</v>
      </c>
      <c r="CB1" s="66">
        <f>DATE(96,7,18)</f>
        <v>35264</v>
      </c>
      <c r="CC1" s="66">
        <f>DATE(96,7,29)</f>
        <v>35275</v>
      </c>
      <c r="CD1" s="66">
        <f>DATE(96,8,5)</f>
        <v>35282</v>
      </c>
      <c r="CE1" s="66">
        <f>DATE(96,8,6)</f>
        <v>35283</v>
      </c>
      <c r="CF1" s="66">
        <f>DATE(96,8,8)</f>
        <v>35285</v>
      </c>
      <c r="CG1" s="66">
        <f>DATE(96,8,12)</f>
        <v>35289</v>
      </c>
      <c r="CH1" s="66">
        <f>DATE(96,9,16)</f>
        <v>35324</v>
      </c>
      <c r="CI1" s="66">
        <f>DATE(96,9,18)</f>
        <v>35326</v>
      </c>
      <c r="CJ1" s="66">
        <f>DATE(96,9,20)</f>
        <v>35328</v>
      </c>
      <c r="CK1" s="66">
        <f>DATE(96,9,24)</f>
        <v>35332</v>
      </c>
      <c r="CL1" s="66">
        <f>DATE(96,10,11)</f>
        <v>35349</v>
      </c>
      <c r="CM1" s="66">
        <f>DATE(96,10,14)</f>
        <v>35352</v>
      </c>
      <c r="CN1" s="66">
        <f>DATE(96,10,16)</f>
        <v>35354</v>
      </c>
      <c r="CO1" s="66">
        <f>DATE(96,12,3)</f>
        <v>35402</v>
      </c>
      <c r="CP1" s="66">
        <f>DATE(96,12,6)</f>
        <v>35405</v>
      </c>
      <c r="CQ1" s="66">
        <f>DATE(96,12,9)</f>
        <v>35408</v>
      </c>
      <c r="CR1" s="66">
        <f>DATE(96,12,10)</f>
        <v>35409</v>
      </c>
      <c r="CS1" s="66">
        <f>DATE(97,2,17)</f>
        <v>35478</v>
      </c>
      <c r="CT1" s="66">
        <f>DATE(97,2,20)</f>
        <v>35481</v>
      </c>
      <c r="CU1" s="66">
        <f>DATE(97,2,21)</f>
        <v>35482</v>
      </c>
      <c r="CV1" s="66">
        <f>DATE(97,3,17)</f>
        <v>35506</v>
      </c>
      <c r="CW1" s="66">
        <f>DATE(97,3,19)</f>
        <v>35508</v>
      </c>
      <c r="CX1" s="66">
        <f>DATE(97,3,21)</f>
        <v>35510</v>
      </c>
      <c r="CY1" s="66">
        <f>DATE(97,3,23)</f>
        <v>35512</v>
      </c>
      <c r="CZ1" s="66">
        <f>DATE(97,4,30)</f>
        <v>35550</v>
      </c>
      <c r="DA1" s="66">
        <f>DATE(97,5,2)</f>
        <v>35552</v>
      </c>
      <c r="DB1" s="66">
        <f>DATE(97,7,31)</f>
        <v>35642</v>
      </c>
      <c r="DC1" s="66">
        <v>35646</v>
      </c>
      <c r="DD1" s="66">
        <f>DATE(97,9,17)</f>
        <v>35690</v>
      </c>
      <c r="DE1" s="66">
        <f>DATE(97,9,30)</f>
        <v>35703</v>
      </c>
      <c r="DF1" s="66">
        <v>35705</v>
      </c>
      <c r="DG1" s="66">
        <v>35766</v>
      </c>
      <c r="DH1" s="66">
        <v>35768</v>
      </c>
      <c r="DI1" s="66">
        <v>35771</v>
      </c>
      <c r="DJ1" s="66">
        <v>35774</v>
      </c>
      <c r="DK1" s="66">
        <v>35776</v>
      </c>
      <c r="DL1" s="66">
        <v>35814</v>
      </c>
      <c r="DM1" s="66">
        <v>35816</v>
      </c>
      <c r="DN1" s="66">
        <v>35821</v>
      </c>
      <c r="DO1" s="66">
        <v>35825</v>
      </c>
      <c r="DP1" s="66">
        <f>DATE(98,2,2)</f>
        <v>35828</v>
      </c>
      <c r="DQ1" s="66">
        <f>DATE(98,2,9)</f>
        <v>35835</v>
      </c>
      <c r="DR1" s="66">
        <v>35837</v>
      </c>
      <c r="DS1" s="66">
        <v>35841</v>
      </c>
      <c r="DT1" s="66">
        <v>35845</v>
      </c>
      <c r="DU1" s="66">
        <v>35848</v>
      </c>
      <c r="DV1" s="66">
        <v>35851</v>
      </c>
      <c r="DW1" s="66">
        <v>35853</v>
      </c>
      <c r="DX1" s="66">
        <v>35856</v>
      </c>
      <c r="DY1" s="66">
        <v>35859</v>
      </c>
      <c r="DZ1" s="66">
        <f>DATE(98,3,25)</f>
        <v>35879</v>
      </c>
      <c r="EA1" s="66">
        <v>35919</v>
      </c>
      <c r="EB1" s="66">
        <f>DATE(98,5,7)</f>
        <v>35922</v>
      </c>
      <c r="EC1" s="66">
        <v>35927</v>
      </c>
      <c r="ED1" s="66">
        <v>35936</v>
      </c>
      <c r="EE1" s="66">
        <v>35942</v>
      </c>
      <c r="EF1" s="66">
        <f>DATE(98,9,1)</f>
        <v>36039</v>
      </c>
      <c r="EG1" s="66">
        <f>DATE(98,9,7)</f>
        <v>36045</v>
      </c>
      <c r="EH1" s="66">
        <f>DATE(98,9,9)</f>
        <v>36047</v>
      </c>
      <c r="EI1" s="66">
        <f>DATE(98,9,13)</f>
        <v>36051</v>
      </c>
      <c r="EJ1" s="66">
        <f>DATE(99,5,3)</f>
        <v>36283</v>
      </c>
      <c r="EK1" s="66">
        <v>36334</v>
      </c>
      <c r="EL1" s="66">
        <v>36364</v>
      </c>
      <c r="EM1" s="66">
        <f>DATE(99,8,5)</f>
        <v>36377</v>
      </c>
      <c r="EN1" s="66">
        <v>36380</v>
      </c>
      <c r="EO1" s="66">
        <v>36406</v>
      </c>
      <c r="EP1" s="66">
        <f>DATE(99,9,9)</f>
        <v>36412</v>
      </c>
      <c r="EQ1" s="66">
        <f>DATE(99,9,13)</f>
        <v>36416</v>
      </c>
      <c r="ER1" s="66">
        <f>DATE(99,10,6)</f>
        <v>36439</v>
      </c>
      <c r="ES1" s="66">
        <f>DATE(99,10,19)</f>
        <v>36452</v>
      </c>
      <c r="ET1" s="66">
        <f>DATE(99,10,24)</f>
        <v>36457</v>
      </c>
      <c r="EU1" s="66">
        <f>DATE(2000,1,27)</f>
        <v>36552</v>
      </c>
      <c r="EV1" s="66">
        <f>DATE(2000,1,31)</f>
        <v>36556</v>
      </c>
      <c r="EW1" s="66">
        <f>DATE(2000,4,18)</f>
        <v>36634</v>
      </c>
      <c r="EX1" s="66">
        <f>DATE(2000,4,20)</f>
        <v>36636</v>
      </c>
      <c r="EY1" s="66">
        <f>DATE(2000,4,24)</f>
        <v>36640</v>
      </c>
      <c r="EZ1" s="66">
        <f>DATE(2000,5,23)</f>
        <v>36669</v>
      </c>
      <c r="FA1" s="66">
        <f>DATE(2000,6,8)</f>
        <v>36685</v>
      </c>
      <c r="FB1" s="66">
        <f>DATE(2000,6,11)</f>
        <v>36688</v>
      </c>
      <c r="FC1" s="66">
        <f>DATE(2000,6,22)</f>
        <v>36699</v>
      </c>
      <c r="FD1" s="66">
        <f>DATE(2000,7,25)</f>
        <v>36732</v>
      </c>
      <c r="FE1" s="66">
        <f>DATE(2000,7,28)</f>
        <v>36735</v>
      </c>
      <c r="FF1" s="66">
        <f>DATE(2000,7,30)</f>
        <v>36737</v>
      </c>
      <c r="FG1" s="66">
        <f>DATE(2000,8,1)</f>
        <v>36739</v>
      </c>
      <c r="FH1" s="66">
        <f>DATE(2000,8,7)</f>
        <v>36745</v>
      </c>
      <c r="FI1" s="66">
        <f>DATE(2000,8,8)</f>
        <v>36746</v>
      </c>
      <c r="FJ1" s="66">
        <f>DATE(2000,8,10)</f>
        <v>36748</v>
      </c>
      <c r="FK1" s="66">
        <f>DATE(2000,8,29)</f>
        <v>36767</v>
      </c>
      <c r="FL1" s="66">
        <f>DATE(2000,9,1)</f>
        <v>36770</v>
      </c>
      <c r="FM1" s="66">
        <f>DATE(2000,9,8)</f>
        <v>36777</v>
      </c>
      <c r="FN1" s="66">
        <f>DATE(2000,9,11)</f>
        <v>36780</v>
      </c>
      <c r="FO1" s="66">
        <f>DATE(2000,9,13)</f>
        <v>36782</v>
      </c>
      <c r="FP1" s="66">
        <f>DATE(2000,9,20)</f>
        <v>36789</v>
      </c>
      <c r="FQ1" s="66">
        <f>DATE(2000,9,25)</f>
        <v>36794</v>
      </c>
      <c r="FR1" s="66">
        <f>DATE(2000,9,26)</f>
        <v>36795</v>
      </c>
      <c r="FS1" s="66">
        <f>DATE(2000,9,28)</f>
        <v>36797</v>
      </c>
      <c r="FT1" s="67">
        <v>36857</v>
      </c>
      <c r="FU1" s="67">
        <v>37590</v>
      </c>
      <c r="FV1" s="67">
        <v>36861</v>
      </c>
      <c r="FW1" s="67">
        <v>36865</v>
      </c>
      <c r="FX1" s="67">
        <v>36867</v>
      </c>
      <c r="FY1" s="67">
        <v>37060</v>
      </c>
      <c r="FZ1" s="67">
        <v>37080</v>
      </c>
      <c r="GA1" s="67">
        <v>37118</v>
      </c>
      <c r="GB1" s="67">
        <v>37120</v>
      </c>
      <c r="GC1" s="67">
        <v>37297</v>
      </c>
      <c r="GD1" s="67">
        <v>37299</v>
      </c>
      <c r="GE1" s="67">
        <v>37332</v>
      </c>
      <c r="GF1" s="67">
        <v>37409</v>
      </c>
      <c r="GG1" s="67">
        <f>DATE(2002,7,30)</f>
        <v>37467</v>
      </c>
      <c r="GH1" s="67">
        <f>DATE(2002,9,3)</f>
        <v>37502</v>
      </c>
      <c r="GI1" s="67">
        <f>DATE(2002,9,4)</f>
        <v>37503</v>
      </c>
      <c r="GJ1" s="67">
        <f>DATE(2002,9,6)</f>
        <v>37505</v>
      </c>
      <c r="GK1" s="67">
        <f>DATE(2002,9,11)</f>
        <v>37510</v>
      </c>
      <c r="GL1" s="67">
        <f>DATE(2002,9,12)</f>
        <v>37511</v>
      </c>
      <c r="GM1" s="67">
        <f>DATE(2002,9,13)</f>
        <v>37512</v>
      </c>
      <c r="GN1" s="67">
        <f>DATE(2002,9,17)</f>
        <v>37516</v>
      </c>
      <c r="GO1" s="67">
        <f>DATE(2002,9,19)</f>
        <v>37518</v>
      </c>
      <c r="GP1" s="67">
        <f>DATE(2002,9,23)</f>
        <v>37522</v>
      </c>
      <c r="GQ1" s="66">
        <f>DATE(2002,10,1)</f>
        <v>37530</v>
      </c>
      <c r="GR1" s="66">
        <f>DATE(2002,10,3)</f>
        <v>37532</v>
      </c>
      <c r="GS1" s="66">
        <f>DATE(2002,10,7)</f>
        <v>37536</v>
      </c>
      <c r="GT1" s="67">
        <f>DATE(2002,11,19)</f>
        <v>37579</v>
      </c>
      <c r="GU1" s="67">
        <f>DATE(2002,11,21)</f>
        <v>37581</v>
      </c>
      <c r="GV1" s="67">
        <f>DATE(2002,11,24)</f>
        <v>37584</v>
      </c>
      <c r="GW1" s="67">
        <v>37689</v>
      </c>
      <c r="GX1" s="67">
        <v>37691</v>
      </c>
      <c r="GY1" s="67">
        <v>37692</v>
      </c>
      <c r="GZ1" s="67">
        <v>37693</v>
      </c>
      <c r="HA1" s="67">
        <v>37697</v>
      </c>
      <c r="HB1" s="67">
        <v>37699</v>
      </c>
      <c r="HC1" s="67">
        <v>37704</v>
      </c>
      <c r="HD1" s="67">
        <v>37705</v>
      </c>
      <c r="HE1" s="67">
        <v>37707</v>
      </c>
      <c r="HF1" s="67">
        <v>37708</v>
      </c>
      <c r="HG1" s="67">
        <v>37712</v>
      </c>
      <c r="HH1" s="67">
        <v>37714</v>
      </c>
      <c r="HI1" s="67">
        <v>37725</v>
      </c>
      <c r="HJ1" s="67">
        <v>37726</v>
      </c>
      <c r="HK1" s="67">
        <v>37727</v>
      </c>
      <c r="HL1" s="67">
        <v>37728</v>
      </c>
      <c r="HM1" s="67">
        <v>37732</v>
      </c>
      <c r="HN1" s="67">
        <v>37739</v>
      </c>
      <c r="HO1" s="67">
        <v>37741</v>
      </c>
      <c r="HP1" s="67">
        <v>37746</v>
      </c>
      <c r="HQ1" s="67">
        <v>37748</v>
      </c>
      <c r="HR1" s="67">
        <v>37761</v>
      </c>
      <c r="HS1" s="67">
        <v>37763</v>
      </c>
      <c r="HT1" s="67">
        <v>37770</v>
      </c>
      <c r="HU1" s="67">
        <v>37774</v>
      </c>
      <c r="HV1" s="67">
        <v>37775</v>
      </c>
      <c r="HW1" s="67">
        <v>37776</v>
      </c>
      <c r="HX1" s="67">
        <v>37778</v>
      </c>
      <c r="HY1" s="67">
        <v>37782</v>
      </c>
      <c r="HZ1" s="67">
        <v>37783</v>
      </c>
      <c r="IA1" s="67">
        <f>DATE(2003,6,12)</f>
        <v>37784</v>
      </c>
      <c r="IB1" s="67">
        <v>37790</v>
      </c>
      <c r="IC1" s="67">
        <v>37794</v>
      </c>
      <c r="ID1" s="67">
        <v>37796</v>
      </c>
      <c r="IE1" s="67">
        <f>DATE(2003,6,25)</f>
        <v>37797</v>
      </c>
      <c r="IF1" s="67">
        <v>37846</v>
      </c>
      <c r="IG1" s="67">
        <v>37847</v>
      </c>
      <c r="IH1" s="67">
        <v>37850</v>
      </c>
      <c r="II1" s="67">
        <v>37852</v>
      </c>
      <c r="IJ1" s="67">
        <v>37855</v>
      </c>
      <c r="IK1" s="67">
        <v>37858</v>
      </c>
      <c r="IL1" s="67">
        <v>37860</v>
      </c>
      <c r="IM1" s="67">
        <v>37887</v>
      </c>
      <c r="IN1" s="67">
        <v>37889</v>
      </c>
      <c r="IO1" s="67">
        <v>37892</v>
      </c>
      <c r="IP1" s="67">
        <v>37895</v>
      </c>
      <c r="IQ1" s="67">
        <v>37900</v>
      </c>
      <c r="IR1" s="67">
        <v>37906</v>
      </c>
      <c r="IS1" s="67">
        <v>37908</v>
      </c>
      <c r="IT1" s="67">
        <v>37909</v>
      </c>
      <c r="IU1" s="67">
        <v>37910</v>
      </c>
      <c r="IV1" s="67">
        <v>37913</v>
      </c>
      <c r="IW1" s="67">
        <v>37914</v>
      </c>
      <c r="IX1" s="57">
        <v>37915</v>
      </c>
      <c r="IY1" s="57">
        <v>37916</v>
      </c>
      <c r="IZ1" s="57">
        <v>37917</v>
      </c>
      <c r="JA1" s="57">
        <v>37925</v>
      </c>
      <c r="JB1" s="57">
        <v>37927</v>
      </c>
      <c r="JC1" s="57">
        <v>37928</v>
      </c>
      <c r="JD1" s="57">
        <v>37930</v>
      </c>
      <c r="JE1" s="57">
        <v>37932</v>
      </c>
      <c r="JF1" s="57">
        <v>37934</v>
      </c>
      <c r="JG1" s="57">
        <v>37963</v>
      </c>
      <c r="JH1" s="57">
        <v>37967</v>
      </c>
      <c r="JI1" s="57">
        <v>37970</v>
      </c>
      <c r="JJ1" s="57">
        <v>37973</v>
      </c>
      <c r="JK1" s="57">
        <v>37975</v>
      </c>
      <c r="JL1" s="57">
        <v>37982</v>
      </c>
      <c r="JM1" s="57">
        <v>37984</v>
      </c>
      <c r="JN1" s="57">
        <v>37985</v>
      </c>
      <c r="JO1" s="57">
        <v>37988</v>
      </c>
      <c r="JP1" s="57">
        <v>38063</v>
      </c>
      <c r="JQ1" s="57">
        <v>38064</v>
      </c>
      <c r="JR1" s="57">
        <v>38065</v>
      </c>
      <c r="JS1" s="57">
        <v>38068</v>
      </c>
      <c r="JT1" s="57">
        <v>38091</v>
      </c>
      <c r="JU1" s="57">
        <v>38093</v>
      </c>
      <c r="JV1" s="57">
        <v>38096</v>
      </c>
      <c r="JW1" s="57">
        <v>38112</v>
      </c>
      <c r="JX1" s="57">
        <v>38170</v>
      </c>
      <c r="JY1" s="57">
        <v>38174</v>
      </c>
      <c r="JZ1" s="57">
        <v>38175</v>
      </c>
      <c r="KA1" s="57">
        <v>38194</v>
      </c>
      <c r="KB1" s="57">
        <v>38199</v>
      </c>
      <c r="KC1" s="57">
        <v>38204</v>
      </c>
      <c r="KD1" s="57">
        <v>38208</v>
      </c>
      <c r="KE1" s="57">
        <v>38210</v>
      </c>
      <c r="KF1" s="57">
        <v>38217</v>
      </c>
      <c r="KG1" s="57">
        <v>38219</v>
      </c>
      <c r="KH1" s="57">
        <v>38222</v>
      </c>
      <c r="KI1" s="57">
        <v>38223</v>
      </c>
      <c r="KJ1" s="57">
        <v>38225</v>
      </c>
      <c r="KK1" s="57">
        <v>38229</v>
      </c>
      <c r="KL1" s="57">
        <v>38320</v>
      </c>
      <c r="KM1" s="57">
        <v>38322</v>
      </c>
      <c r="KN1" s="57">
        <v>38323</v>
      </c>
      <c r="KO1" s="57">
        <v>38327</v>
      </c>
      <c r="KP1" s="57">
        <v>38329</v>
      </c>
      <c r="KQ1" s="57">
        <v>38334</v>
      </c>
      <c r="KR1" s="57">
        <v>38335</v>
      </c>
      <c r="KS1" s="57">
        <v>38337</v>
      </c>
      <c r="KT1" s="57">
        <v>38342</v>
      </c>
      <c r="KU1" s="57">
        <v>38412</v>
      </c>
      <c r="KV1" s="57">
        <v>38413</v>
      </c>
      <c r="KW1" s="57">
        <v>38446</v>
      </c>
      <c r="KX1" s="57">
        <v>38449</v>
      </c>
      <c r="KY1" s="57">
        <v>38452</v>
      </c>
      <c r="KZ1" s="57">
        <v>38453</v>
      </c>
      <c r="LA1" s="57">
        <v>38460</v>
      </c>
      <c r="LB1" s="57">
        <v>38482</v>
      </c>
      <c r="LC1" s="57">
        <v>38483</v>
      </c>
      <c r="LD1" s="57">
        <v>38484</v>
      </c>
      <c r="LE1" s="57">
        <v>38509</v>
      </c>
      <c r="LF1" s="57">
        <v>38510</v>
      </c>
      <c r="LG1" s="57">
        <v>38512</v>
      </c>
      <c r="LH1" s="57">
        <v>38534</v>
      </c>
      <c r="LI1" s="57">
        <v>38538</v>
      </c>
      <c r="LJ1" s="57">
        <v>38539</v>
      </c>
      <c r="LK1" s="57">
        <v>38551</v>
      </c>
      <c r="LL1" s="57">
        <v>38553</v>
      </c>
      <c r="LM1" s="57">
        <v>38555</v>
      </c>
      <c r="LN1" s="57">
        <v>38557</v>
      </c>
      <c r="LO1" s="57">
        <v>38558</v>
      </c>
      <c r="LP1" s="57">
        <v>38565</v>
      </c>
      <c r="LQ1" s="57">
        <v>38566</v>
      </c>
      <c r="LR1" s="57">
        <v>38568</v>
      </c>
      <c r="LS1" s="57">
        <v>38581</v>
      </c>
      <c r="LT1" s="57">
        <v>38583</v>
      </c>
      <c r="LU1" s="57">
        <v>38586</v>
      </c>
      <c r="LV1" s="57">
        <v>38616</v>
      </c>
      <c r="LW1" s="57">
        <v>38617</v>
      </c>
      <c r="LX1" s="57">
        <v>38620</v>
      </c>
      <c r="LY1" s="57">
        <v>38623</v>
      </c>
      <c r="LZ1" s="57">
        <v>38641</v>
      </c>
      <c r="MA1" s="57">
        <v>38643</v>
      </c>
      <c r="MB1" s="57">
        <v>38645</v>
      </c>
      <c r="MC1" s="57">
        <v>38651</v>
      </c>
      <c r="MD1" s="57">
        <v>38656</v>
      </c>
      <c r="ME1" s="57">
        <v>38657</v>
      </c>
      <c r="MF1" s="57">
        <v>38659</v>
      </c>
      <c r="MG1" s="57">
        <v>38663</v>
      </c>
      <c r="MH1" s="57">
        <v>38681</v>
      </c>
      <c r="MI1" s="57">
        <v>38684</v>
      </c>
      <c r="MJ1" s="57">
        <v>38685</v>
      </c>
      <c r="MK1" s="57">
        <v>38688</v>
      </c>
      <c r="ML1" s="57">
        <v>38692</v>
      </c>
      <c r="MM1" s="57">
        <v>38694</v>
      </c>
      <c r="MN1" s="57">
        <v>38698</v>
      </c>
      <c r="MO1" s="57">
        <v>38705</v>
      </c>
      <c r="MP1" s="57">
        <v>38707</v>
      </c>
      <c r="MQ1" s="57">
        <v>38708</v>
      </c>
      <c r="MR1" s="57">
        <v>38713</v>
      </c>
      <c r="MS1" s="57">
        <v>38715</v>
      </c>
      <c r="MT1" s="57">
        <v>38831</v>
      </c>
      <c r="MU1" s="57">
        <v>38845</v>
      </c>
      <c r="MV1" s="57">
        <v>38849</v>
      </c>
      <c r="MW1" s="57">
        <v>38852</v>
      </c>
      <c r="MX1" s="57">
        <v>38867</v>
      </c>
      <c r="MY1" s="57">
        <v>38876</v>
      </c>
      <c r="MZ1" s="57">
        <v>38877</v>
      </c>
      <c r="NA1" s="57">
        <v>38897</v>
      </c>
      <c r="NB1" s="57">
        <v>38898</v>
      </c>
      <c r="NC1" s="57">
        <v>38903</v>
      </c>
      <c r="ND1" s="57">
        <v>38931</v>
      </c>
      <c r="NE1" s="57">
        <v>38939</v>
      </c>
      <c r="NF1" s="57">
        <v>38954</v>
      </c>
      <c r="NG1" s="57">
        <v>38957</v>
      </c>
      <c r="NH1" s="57">
        <v>38967</v>
      </c>
      <c r="NI1" s="57">
        <v>38972</v>
      </c>
      <c r="NJ1" s="57">
        <v>38973</v>
      </c>
      <c r="NK1" s="57">
        <v>38975</v>
      </c>
      <c r="NL1" s="57">
        <v>38978</v>
      </c>
      <c r="NM1" s="57">
        <v>38981</v>
      </c>
      <c r="NN1" s="57">
        <v>39001</v>
      </c>
      <c r="NO1" s="57">
        <v>39003</v>
      </c>
      <c r="NP1" s="57">
        <v>39006</v>
      </c>
      <c r="NQ1" s="57">
        <v>39007</v>
      </c>
      <c r="NR1" s="57">
        <v>39009</v>
      </c>
      <c r="NS1" s="57">
        <v>39013</v>
      </c>
      <c r="NT1" s="57">
        <v>39030</v>
      </c>
      <c r="NU1" s="57">
        <v>39034</v>
      </c>
      <c r="NV1" s="57">
        <v>39036</v>
      </c>
      <c r="NW1" s="57">
        <v>39048</v>
      </c>
      <c r="NX1" s="57">
        <v>39050</v>
      </c>
      <c r="NY1" s="57">
        <v>39052</v>
      </c>
      <c r="NZ1" s="57">
        <v>39055</v>
      </c>
      <c r="OA1" s="57">
        <v>39056</v>
      </c>
      <c r="OB1" s="59">
        <v>39057</v>
      </c>
      <c r="OC1" s="57">
        <v>39058</v>
      </c>
      <c r="OD1" s="57">
        <v>39062</v>
      </c>
      <c r="OE1" s="57">
        <v>39079</v>
      </c>
      <c r="OF1" s="57">
        <v>39084</v>
      </c>
      <c r="OG1" s="57">
        <v>39086</v>
      </c>
      <c r="OH1" s="57">
        <v>39089</v>
      </c>
      <c r="OI1" s="57">
        <v>39091</v>
      </c>
      <c r="OJ1" s="57">
        <v>39093</v>
      </c>
      <c r="OK1" s="57">
        <v>39096</v>
      </c>
      <c r="OL1" s="57">
        <v>39098</v>
      </c>
      <c r="OM1" s="57">
        <v>39238</v>
      </c>
      <c r="ON1" s="57">
        <v>39275</v>
      </c>
      <c r="OO1" s="57">
        <v>39286</v>
      </c>
      <c r="OP1" s="57">
        <v>39288</v>
      </c>
      <c r="OQ1" s="57">
        <v>39323</v>
      </c>
      <c r="OR1" s="57">
        <v>39337</v>
      </c>
      <c r="OS1" s="57">
        <v>39338</v>
      </c>
      <c r="OT1" s="57">
        <v>39349</v>
      </c>
      <c r="OU1" s="57">
        <v>39350</v>
      </c>
      <c r="OV1" s="57">
        <v>39351</v>
      </c>
      <c r="OW1" s="57">
        <v>39384</v>
      </c>
      <c r="OX1" s="57">
        <v>39386</v>
      </c>
      <c r="OY1" s="57">
        <v>39387</v>
      </c>
      <c r="OZ1" s="57">
        <v>39390</v>
      </c>
      <c r="PA1" s="57">
        <v>39391</v>
      </c>
      <c r="PB1" s="57">
        <v>39393</v>
      </c>
      <c r="PC1" s="57">
        <v>39394</v>
      </c>
      <c r="PD1" s="57">
        <v>39434</v>
      </c>
      <c r="PE1" s="57">
        <v>39436</v>
      </c>
      <c r="PF1" s="57">
        <v>39443</v>
      </c>
      <c r="PG1" s="57">
        <v>39444</v>
      </c>
      <c r="PH1" s="57">
        <v>39449</v>
      </c>
      <c r="PI1" s="57">
        <v>39451</v>
      </c>
      <c r="PJ1" s="57" t="s">
        <v>6</v>
      </c>
      <c r="PK1" s="57">
        <v>39524</v>
      </c>
      <c r="PL1" s="57">
        <v>39546</v>
      </c>
      <c r="PM1" s="57">
        <v>39548</v>
      </c>
      <c r="PN1" s="57">
        <v>39552</v>
      </c>
      <c r="PO1" s="57">
        <v>39554</v>
      </c>
      <c r="PP1" s="57">
        <v>39556</v>
      </c>
      <c r="PQ1" s="57">
        <v>39563</v>
      </c>
      <c r="PR1" s="57">
        <v>39567</v>
      </c>
      <c r="PS1" s="57">
        <v>39568</v>
      </c>
      <c r="PT1" s="57">
        <v>39569</v>
      </c>
      <c r="PU1" s="57">
        <v>39581</v>
      </c>
      <c r="PV1" s="57">
        <v>39582</v>
      </c>
      <c r="PW1" s="57">
        <v>39587</v>
      </c>
      <c r="PX1" s="57">
        <v>39637</v>
      </c>
      <c r="PY1" s="57">
        <v>39719</v>
      </c>
      <c r="PZ1" s="57">
        <v>39759</v>
      </c>
      <c r="QA1" s="57">
        <v>39761</v>
      </c>
      <c r="QB1" s="57">
        <v>39764</v>
      </c>
      <c r="QC1" s="57">
        <v>39770</v>
      </c>
      <c r="QD1" s="57">
        <v>39772</v>
      </c>
      <c r="QE1" s="57">
        <v>39784</v>
      </c>
      <c r="QF1" s="57">
        <v>39786</v>
      </c>
      <c r="QG1" s="57">
        <v>39789</v>
      </c>
      <c r="QH1" s="57">
        <v>39796</v>
      </c>
      <c r="QI1" s="57">
        <v>39798</v>
      </c>
      <c r="QJ1" s="57">
        <v>39799</v>
      </c>
      <c r="QK1" s="57">
        <v>39800</v>
      </c>
      <c r="QL1" s="57">
        <v>39930</v>
      </c>
      <c r="QM1" s="57">
        <v>40009</v>
      </c>
      <c r="QN1" s="57">
        <v>40042</v>
      </c>
      <c r="QO1" s="57">
        <v>40044</v>
      </c>
      <c r="QP1" s="57">
        <v>40070</v>
      </c>
      <c r="QQ1" s="57">
        <v>40072</v>
      </c>
      <c r="QR1" s="57">
        <v>40079</v>
      </c>
      <c r="QS1" s="57">
        <v>40081</v>
      </c>
      <c r="QT1" s="57">
        <v>40085</v>
      </c>
      <c r="QU1" s="57">
        <v>40087</v>
      </c>
      <c r="QV1" s="57">
        <v>40134</v>
      </c>
      <c r="QW1" s="57">
        <v>40137</v>
      </c>
      <c r="QX1" s="57">
        <v>40141</v>
      </c>
      <c r="QY1" s="57">
        <v>40147</v>
      </c>
      <c r="QZ1" s="57">
        <v>40154</v>
      </c>
      <c r="RA1" s="57">
        <v>40157</v>
      </c>
      <c r="RB1" s="57">
        <v>40160</v>
      </c>
      <c r="RC1" s="57">
        <v>40162</v>
      </c>
      <c r="RD1" s="57">
        <v>40163</v>
      </c>
      <c r="RE1" s="57">
        <v>40176</v>
      </c>
      <c r="RF1" s="57">
        <v>40181</v>
      </c>
      <c r="RG1" s="57">
        <v>40183</v>
      </c>
      <c r="RH1" s="57">
        <v>40184</v>
      </c>
      <c r="RI1" s="57">
        <v>40197</v>
      </c>
      <c r="RJ1" s="57">
        <v>40198</v>
      </c>
      <c r="RK1" s="57">
        <v>40205</v>
      </c>
      <c r="RL1" s="57">
        <v>40207</v>
      </c>
      <c r="RM1" s="57">
        <v>40210</v>
      </c>
      <c r="RN1" s="57">
        <v>40217</v>
      </c>
      <c r="RO1" s="57">
        <v>40220</v>
      </c>
      <c r="RP1" s="57">
        <v>40224</v>
      </c>
      <c r="RQ1" s="57">
        <v>40268</v>
      </c>
      <c r="RR1" s="57">
        <v>40273</v>
      </c>
      <c r="RS1" s="57">
        <v>40396</v>
      </c>
      <c r="RT1" s="57">
        <v>40414</v>
      </c>
      <c r="RU1" s="57">
        <v>40416</v>
      </c>
      <c r="RV1" s="57">
        <v>40435</v>
      </c>
      <c r="RW1" s="57" t="s">
        <v>10</v>
      </c>
      <c r="RX1" s="57">
        <v>40564</v>
      </c>
      <c r="RY1" s="57">
        <v>40570</v>
      </c>
      <c r="RZ1" s="57">
        <v>40573</v>
      </c>
      <c r="SA1" s="57">
        <v>40582</v>
      </c>
      <c r="SB1" s="57">
        <v>40583</v>
      </c>
      <c r="SC1" s="57">
        <v>40585</v>
      </c>
      <c r="SD1" s="57">
        <v>40588</v>
      </c>
      <c r="SE1" s="57">
        <v>40590</v>
      </c>
      <c r="SF1" s="57">
        <v>40591</v>
      </c>
      <c r="SG1" s="58">
        <v>40757</v>
      </c>
      <c r="SH1" s="58">
        <v>40787</v>
      </c>
      <c r="SI1" s="58">
        <v>40814</v>
      </c>
      <c r="SJ1" s="58">
        <v>40815</v>
      </c>
      <c r="SK1" s="58">
        <v>40819</v>
      </c>
      <c r="SL1" s="58">
        <v>40820</v>
      </c>
      <c r="SM1" s="58">
        <v>40822</v>
      </c>
      <c r="SN1" s="58">
        <v>40840</v>
      </c>
      <c r="SO1" s="58">
        <v>40842</v>
      </c>
      <c r="SP1" s="58">
        <v>40921</v>
      </c>
      <c r="SQ1" s="58">
        <v>40974</v>
      </c>
      <c r="SR1" s="58">
        <v>40975</v>
      </c>
      <c r="SS1" s="58">
        <v>40976</v>
      </c>
      <c r="ST1" s="58">
        <v>40980</v>
      </c>
      <c r="SU1" s="58">
        <v>41050</v>
      </c>
      <c r="SV1" s="58">
        <v>41061</v>
      </c>
      <c r="SW1" s="58">
        <v>41064</v>
      </c>
      <c r="SX1" s="58">
        <v>41085</v>
      </c>
      <c r="SY1" s="58">
        <v>41095</v>
      </c>
      <c r="SZ1" s="58">
        <v>41144</v>
      </c>
      <c r="TA1" s="58">
        <v>41151</v>
      </c>
      <c r="TB1" s="58">
        <v>41157</v>
      </c>
      <c r="TC1" s="58">
        <v>41158</v>
      </c>
      <c r="TD1" s="58">
        <v>41162</v>
      </c>
      <c r="TE1" s="58">
        <v>41164</v>
      </c>
      <c r="TF1" s="58">
        <v>41165</v>
      </c>
      <c r="TG1" s="58">
        <v>41214</v>
      </c>
      <c r="TH1" s="58">
        <v>41215</v>
      </c>
      <c r="TI1" s="58">
        <v>41218</v>
      </c>
      <c r="TJ1" s="58">
        <v>41260</v>
      </c>
      <c r="TK1" s="58">
        <v>41271</v>
      </c>
      <c r="TL1" s="58">
        <v>41274</v>
      </c>
      <c r="TM1" s="58">
        <v>41277</v>
      </c>
      <c r="TN1" s="58">
        <v>41281</v>
      </c>
      <c r="TO1" s="58">
        <v>41318</v>
      </c>
      <c r="TP1" s="58">
        <v>41320</v>
      </c>
      <c r="TQ1" s="58">
        <v>41323</v>
      </c>
      <c r="TR1" s="58">
        <v>41347</v>
      </c>
      <c r="TS1" s="58">
        <v>41372</v>
      </c>
      <c r="TT1" s="58">
        <v>41374</v>
      </c>
      <c r="TU1" s="58">
        <v>41388</v>
      </c>
      <c r="TV1" s="58">
        <v>41389</v>
      </c>
      <c r="TW1" s="58">
        <v>41393</v>
      </c>
      <c r="TX1" s="58">
        <v>41395</v>
      </c>
      <c r="TY1" s="58">
        <v>41403</v>
      </c>
      <c r="TZ1" s="58">
        <v>41471</v>
      </c>
      <c r="UA1" s="58">
        <v>41472</v>
      </c>
      <c r="UB1" s="58">
        <v>41474</v>
      </c>
      <c r="UC1" s="58">
        <v>41488</v>
      </c>
      <c r="UD1" s="58">
        <v>41492</v>
      </c>
      <c r="UE1" s="58">
        <v>41509</v>
      </c>
      <c r="UF1" s="58">
        <v>41513</v>
      </c>
      <c r="UG1" s="58">
        <v>41522</v>
      </c>
      <c r="UH1" s="58">
        <v>41526</v>
      </c>
      <c r="UI1" s="58">
        <v>41528</v>
      </c>
      <c r="UJ1" s="58">
        <v>41529</v>
      </c>
      <c r="UK1" s="58">
        <v>41533</v>
      </c>
      <c r="UL1" s="58">
        <v>41535</v>
      </c>
      <c r="UM1" s="58">
        <v>41541</v>
      </c>
      <c r="UN1" s="58">
        <v>41557</v>
      </c>
      <c r="UO1" s="58">
        <v>41562</v>
      </c>
      <c r="UP1" s="58">
        <v>41564</v>
      </c>
      <c r="UQ1" s="58">
        <v>41565</v>
      </c>
      <c r="UR1" s="58">
        <v>41571</v>
      </c>
      <c r="US1" s="58">
        <v>41576</v>
      </c>
      <c r="UT1" s="58">
        <v>41609</v>
      </c>
      <c r="UU1" s="58">
        <v>41611</v>
      </c>
      <c r="UV1" s="58">
        <v>41614</v>
      </c>
      <c r="UW1" s="58">
        <v>41618</v>
      </c>
      <c r="UX1" s="58">
        <v>41621</v>
      </c>
      <c r="UY1" s="58">
        <v>41625</v>
      </c>
      <c r="UZ1" s="58">
        <v>41627</v>
      </c>
      <c r="VA1" s="58">
        <v>41628</v>
      </c>
      <c r="VB1" s="58">
        <v>41630</v>
      </c>
      <c r="VC1" s="58">
        <v>41638</v>
      </c>
      <c r="VD1" s="58">
        <v>41645</v>
      </c>
      <c r="VE1" s="58">
        <v>41647</v>
      </c>
      <c r="VF1" s="58">
        <v>41656</v>
      </c>
      <c r="VG1" s="58">
        <v>41660</v>
      </c>
      <c r="VH1" s="58">
        <v>41684</v>
      </c>
      <c r="VI1" s="58">
        <v>41687</v>
      </c>
      <c r="VJ1" s="58">
        <v>41708</v>
      </c>
      <c r="VK1" s="58">
        <v>41710</v>
      </c>
      <c r="VL1" s="58">
        <v>41712</v>
      </c>
      <c r="VM1" s="58">
        <v>41718</v>
      </c>
      <c r="VN1" s="58">
        <v>41722</v>
      </c>
      <c r="VO1" s="58">
        <v>41725</v>
      </c>
      <c r="VP1" s="58">
        <v>41751</v>
      </c>
      <c r="VQ1" s="58">
        <v>41753</v>
      </c>
      <c r="VR1" s="58">
        <v>41754</v>
      </c>
      <c r="VS1" s="58">
        <v>41757</v>
      </c>
      <c r="VT1" s="58">
        <v>41778</v>
      </c>
      <c r="VU1" s="58">
        <v>41799</v>
      </c>
      <c r="VV1" s="58">
        <v>41801</v>
      </c>
      <c r="VW1" s="58">
        <v>41806</v>
      </c>
      <c r="VX1" s="58">
        <v>41828</v>
      </c>
      <c r="VY1" s="58">
        <v>41829</v>
      </c>
      <c r="VZ1" s="58">
        <v>41849</v>
      </c>
      <c r="WA1" s="58">
        <v>41850</v>
      </c>
      <c r="WB1" s="58">
        <v>41863</v>
      </c>
      <c r="WC1" s="58">
        <v>41865</v>
      </c>
      <c r="WD1" s="58">
        <v>41872</v>
      </c>
      <c r="WE1" s="58">
        <v>41876</v>
      </c>
      <c r="WF1" s="58">
        <v>41878</v>
      </c>
      <c r="WG1" s="58">
        <v>41893</v>
      </c>
      <c r="WH1" s="58">
        <v>41898</v>
      </c>
      <c r="WI1" s="58">
        <v>41900</v>
      </c>
      <c r="WJ1" s="58">
        <v>41911</v>
      </c>
      <c r="WK1" s="58">
        <v>41913</v>
      </c>
      <c r="WL1" s="58">
        <v>41931</v>
      </c>
      <c r="WM1" s="58">
        <v>41933</v>
      </c>
      <c r="WN1" s="58">
        <v>41935</v>
      </c>
      <c r="WO1" s="58">
        <v>42032</v>
      </c>
      <c r="WP1" s="58">
        <v>42033</v>
      </c>
      <c r="WQ1" s="58">
        <v>42038</v>
      </c>
      <c r="WR1" s="58">
        <v>42039</v>
      </c>
      <c r="WS1" s="58">
        <v>42044</v>
      </c>
      <c r="WT1" s="58">
        <v>42053</v>
      </c>
      <c r="WU1" s="58">
        <v>42059</v>
      </c>
      <c r="WV1" s="58">
        <v>42069</v>
      </c>
      <c r="WW1" s="58">
        <v>42080</v>
      </c>
      <c r="WX1" s="65">
        <v>42082</v>
      </c>
      <c r="WY1" s="65">
        <v>42087</v>
      </c>
      <c r="WZ1" s="65">
        <v>42139</v>
      </c>
      <c r="XA1" s="65">
        <v>42142</v>
      </c>
      <c r="XB1" s="65">
        <v>42163</v>
      </c>
      <c r="XC1" s="65">
        <v>42164</v>
      </c>
      <c r="XD1" s="65">
        <v>42213</v>
      </c>
      <c r="XE1" s="65">
        <v>42214</v>
      </c>
      <c r="XF1" s="65">
        <v>42222</v>
      </c>
      <c r="XG1" s="65">
        <v>42226</v>
      </c>
      <c r="XH1" s="65">
        <v>42227</v>
      </c>
      <c r="XI1" s="65">
        <v>42230</v>
      </c>
      <c r="XJ1" s="65">
        <v>42240</v>
      </c>
      <c r="XK1" s="65">
        <v>42242</v>
      </c>
      <c r="XL1" s="65">
        <v>42247</v>
      </c>
      <c r="XM1" s="65">
        <v>42249</v>
      </c>
      <c r="XN1" s="65">
        <v>42250</v>
      </c>
      <c r="XO1" s="65">
        <v>42251</v>
      </c>
      <c r="XP1" s="65">
        <v>42290</v>
      </c>
      <c r="XQ1" s="65">
        <v>42292</v>
      </c>
      <c r="XR1" s="65">
        <v>42296</v>
      </c>
      <c r="XS1" s="65">
        <v>42320</v>
      </c>
      <c r="XT1" s="65">
        <v>42321</v>
      </c>
      <c r="XU1" s="65">
        <v>42324</v>
      </c>
      <c r="XV1" s="65">
        <v>42326</v>
      </c>
      <c r="XW1" s="65">
        <v>42336</v>
      </c>
      <c r="XX1" s="65">
        <v>42338</v>
      </c>
      <c r="XY1" s="65">
        <v>42340</v>
      </c>
      <c r="XZ1" s="65">
        <v>42341</v>
      </c>
      <c r="YA1" s="65">
        <v>42345</v>
      </c>
      <c r="YB1" s="65">
        <v>42347</v>
      </c>
      <c r="YC1" s="65">
        <v>42349</v>
      </c>
      <c r="YD1" s="65">
        <v>42353</v>
      </c>
      <c r="YE1" s="65">
        <v>42354</v>
      </c>
      <c r="YF1" s="65">
        <v>42366</v>
      </c>
      <c r="YG1" s="65">
        <v>42368</v>
      </c>
      <c r="YH1" s="65">
        <v>42373</v>
      </c>
      <c r="YI1" s="65">
        <v>42375</v>
      </c>
      <c r="YJ1" s="65">
        <v>42376</v>
      </c>
      <c r="YK1" s="65">
        <v>42388</v>
      </c>
      <c r="YL1" s="65">
        <v>42389</v>
      </c>
      <c r="YM1" s="65">
        <v>42395</v>
      </c>
      <c r="YN1" s="65">
        <v>42397</v>
      </c>
      <c r="YO1" s="65">
        <v>42401</v>
      </c>
      <c r="YP1" s="65">
        <v>42402</v>
      </c>
      <c r="YQ1" s="65">
        <v>42412</v>
      </c>
      <c r="YR1" s="65">
        <v>42415</v>
      </c>
      <c r="YS1" s="65">
        <v>42417</v>
      </c>
      <c r="YT1" s="65">
        <v>42419</v>
      </c>
      <c r="YU1" s="65">
        <v>42422</v>
      </c>
      <c r="YV1" s="65">
        <v>42426</v>
      </c>
      <c r="YW1" s="65">
        <v>42429</v>
      </c>
      <c r="YX1" s="65">
        <v>42431</v>
      </c>
      <c r="YY1" s="65">
        <v>42436</v>
      </c>
      <c r="YZ1" s="65">
        <v>42438</v>
      </c>
      <c r="ZA1" s="65">
        <v>42458</v>
      </c>
      <c r="ZB1" s="65">
        <v>42495</v>
      </c>
      <c r="ZC1" s="65">
        <v>42499</v>
      </c>
      <c r="ZD1" s="65">
        <v>42513</v>
      </c>
      <c r="ZE1" s="65">
        <v>42524</v>
      </c>
      <c r="ZF1" s="65">
        <v>42531</v>
      </c>
      <c r="ZG1" s="65">
        <v>42534</v>
      </c>
      <c r="ZH1" s="65">
        <v>42541</v>
      </c>
      <c r="ZI1" s="65">
        <v>42580</v>
      </c>
      <c r="ZJ1" s="65">
        <v>42591</v>
      </c>
      <c r="ZK1" s="65">
        <v>42625</v>
      </c>
      <c r="ZL1" s="65">
        <v>42628</v>
      </c>
      <c r="ZM1" s="65">
        <v>42632</v>
      </c>
      <c r="ZN1" s="65">
        <v>42639</v>
      </c>
      <c r="ZO1" s="65">
        <v>42641</v>
      </c>
      <c r="ZP1" s="65">
        <v>42646</v>
      </c>
      <c r="ZQ1" s="65">
        <v>42655</v>
      </c>
      <c r="ZR1" s="65">
        <v>42660</v>
      </c>
      <c r="ZS1" s="65">
        <v>42662</v>
      </c>
      <c r="ZT1" s="65">
        <v>42664</v>
      </c>
      <c r="ZU1" s="65">
        <v>42712</v>
      </c>
      <c r="ZV1" s="65">
        <v>42718</v>
      </c>
      <c r="ZW1" s="65">
        <v>42719</v>
      </c>
      <c r="ZX1" s="65">
        <v>42720</v>
      </c>
      <c r="ZY1" s="65">
        <v>42723</v>
      </c>
      <c r="ZZ1" s="65">
        <v>42725</v>
      </c>
      <c r="AAA1" s="65">
        <v>42726</v>
      </c>
      <c r="AAB1" s="65">
        <v>42732</v>
      </c>
      <c r="AAC1" s="65">
        <v>42740</v>
      </c>
      <c r="AAD1" s="65">
        <v>42745</v>
      </c>
      <c r="AAE1" s="65">
        <v>42747</v>
      </c>
      <c r="AAF1" s="65">
        <v>42752</v>
      </c>
      <c r="AAG1" s="65">
        <v>42753</v>
      </c>
      <c r="AAH1" s="65">
        <v>42760</v>
      </c>
      <c r="AAI1" s="65">
        <v>42765</v>
      </c>
      <c r="AAJ1" s="65">
        <v>42766</v>
      </c>
      <c r="AAK1" s="65">
        <v>42810</v>
      </c>
      <c r="AAL1" s="65">
        <v>42814</v>
      </c>
      <c r="AAM1" s="65">
        <v>42836</v>
      </c>
      <c r="AAN1" s="65">
        <v>42853</v>
      </c>
      <c r="AAO1" s="65">
        <v>42856</v>
      </c>
      <c r="AAP1" s="65">
        <v>42863</v>
      </c>
      <c r="AAQ1" s="65">
        <v>42880</v>
      </c>
      <c r="AAR1" s="65">
        <v>42887</v>
      </c>
      <c r="AAS1" s="65">
        <v>42913</v>
      </c>
      <c r="AAT1" s="65">
        <v>42962</v>
      </c>
      <c r="AAU1" s="65">
        <v>42983</v>
      </c>
      <c r="AAV1" s="65">
        <v>42991</v>
      </c>
      <c r="AAW1" s="65">
        <v>42992</v>
      </c>
      <c r="AAX1" s="65">
        <v>42996</v>
      </c>
      <c r="AAY1" s="65">
        <v>42998</v>
      </c>
      <c r="AAZ1" s="65">
        <v>43034</v>
      </c>
      <c r="ABA1" s="65">
        <v>43039</v>
      </c>
      <c r="ABB1" s="65">
        <v>43041</v>
      </c>
      <c r="ABC1" s="65">
        <v>43045</v>
      </c>
      <c r="ABD1" s="65">
        <v>43046</v>
      </c>
      <c r="ABE1" s="65">
        <v>43081</v>
      </c>
      <c r="ABF1" s="65">
        <v>43083</v>
      </c>
      <c r="ABG1" s="65">
        <v>43109</v>
      </c>
      <c r="ABH1" s="65">
        <v>43111</v>
      </c>
      <c r="ABI1" s="65">
        <v>43117</v>
      </c>
      <c r="ABJ1" s="65">
        <v>43122</v>
      </c>
      <c r="ABK1" s="65">
        <v>43132</v>
      </c>
      <c r="ABL1" s="65">
        <v>43137</v>
      </c>
      <c r="ABM1" s="65">
        <v>43138</v>
      </c>
      <c r="ABN1" s="65">
        <v>43139</v>
      </c>
      <c r="ABO1" s="65">
        <v>43144</v>
      </c>
      <c r="ABP1" s="65">
        <v>43146</v>
      </c>
      <c r="ABQ1" s="65">
        <v>43147</v>
      </c>
      <c r="ABR1" s="65">
        <v>43201</v>
      </c>
      <c r="ABS1" s="65">
        <v>43208</v>
      </c>
      <c r="ABT1" s="65">
        <v>43210</v>
      </c>
      <c r="ABU1" s="65">
        <v>43220</v>
      </c>
      <c r="ABV1" s="65">
        <v>43221</v>
      </c>
      <c r="ABW1" s="65">
        <v>43228</v>
      </c>
      <c r="ABX1" s="65">
        <v>43229</v>
      </c>
      <c r="ABY1" s="65">
        <v>43230</v>
      </c>
      <c r="ABZ1" s="65">
        <v>43241</v>
      </c>
      <c r="ACA1" s="65">
        <v>43251</v>
      </c>
      <c r="ACB1" s="65">
        <v>43255</v>
      </c>
      <c r="ACC1" s="65">
        <v>43264</v>
      </c>
      <c r="ACD1" s="65">
        <v>43270</v>
      </c>
      <c r="ACE1" s="65">
        <v>43279</v>
      </c>
      <c r="ACF1" s="65">
        <v>43283</v>
      </c>
      <c r="ACG1" s="65">
        <v>43297</v>
      </c>
      <c r="ACH1" s="65">
        <v>43318</v>
      </c>
      <c r="ACI1" s="65">
        <v>43319</v>
      </c>
      <c r="ACJ1" s="65">
        <v>43321</v>
      </c>
      <c r="ACK1" s="65">
        <v>43325</v>
      </c>
      <c r="ACL1" s="65">
        <v>43388</v>
      </c>
      <c r="ACM1" s="65">
        <v>43389</v>
      </c>
      <c r="ACN1" s="65">
        <v>43403</v>
      </c>
      <c r="ACO1" s="65">
        <v>43404</v>
      </c>
      <c r="ACP1" s="65">
        <v>43411</v>
      </c>
      <c r="ACQ1" s="65">
        <v>43423</v>
      </c>
      <c r="ACR1" s="65">
        <v>43424</v>
      </c>
      <c r="ACS1" s="65">
        <v>43430</v>
      </c>
      <c r="ACT1" s="65">
        <v>43431</v>
      </c>
      <c r="ACU1" s="65">
        <v>43434</v>
      </c>
      <c r="ACV1" s="65">
        <v>43437</v>
      </c>
      <c r="ACW1" s="65">
        <v>43438</v>
      </c>
      <c r="ACX1" s="65">
        <v>43439</v>
      </c>
      <c r="ACY1" s="65">
        <v>43447</v>
      </c>
      <c r="ACZ1" s="65">
        <v>43451</v>
      </c>
      <c r="ADA1" s="65">
        <v>43452</v>
      </c>
      <c r="ADB1" s="65">
        <v>43453</v>
      </c>
      <c r="ADC1" s="65">
        <v>43461</v>
      </c>
      <c r="ADD1" s="65">
        <v>43467</v>
      </c>
      <c r="ADE1" s="65">
        <v>43468</v>
      </c>
      <c r="ADF1" s="65">
        <v>43472</v>
      </c>
      <c r="ADG1" s="65">
        <v>43493</v>
      </c>
      <c r="ADH1" s="65">
        <v>43495</v>
      </c>
      <c r="ADI1" s="65">
        <v>43496</v>
      </c>
      <c r="ADJ1" s="65">
        <v>43502</v>
      </c>
      <c r="ADK1" s="65">
        <v>43503</v>
      </c>
      <c r="ADL1" s="65">
        <v>43504</v>
      </c>
      <c r="ADM1" s="65">
        <v>43507</v>
      </c>
      <c r="ADN1" s="65">
        <v>43530</v>
      </c>
      <c r="ADO1" s="65">
        <v>43531</v>
      </c>
      <c r="ADP1" s="65">
        <v>43532</v>
      </c>
      <c r="ADQ1" s="65">
        <v>43559</v>
      </c>
      <c r="ADR1" s="65">
        <v>43563</v>
      </c>
      <c r="ADS1" s="65">
        <v>43619</v>
      </c>
      <c r="ADT1" s="65">
        <v>43655</v>
      </c>
      <c r="ADU1" s="65">
        <v>43684</v>
      </c>
      <c r="ADV1" s="65">
        <v>43689</v>
      </c>
      <c r="ADW1" s="65">
        <v>43698</v>
      </c>
      <c r="ADX1" s="65">
        <v>43724</v>
      </c>
      <c r="ADY1" s="65">
        <v>43726</v>
      </c>
      <c r="ADZ1" s="65">
        <v>43760</v>
      </c>
      <c r="AEA1" s="65">
        <v>43761</v>
      </c>
      <c r="AEB1" s="65">
        <v>43762</v>
      </c>
      <c r="AEC1" s="65">
        <v>43766</v>
      </c>
      <c r="AED1" s="65">
        <v>43789</v>
      </c>
      <c r="AEE1" s="65">
        <v>43791</v>
      </c>
      <c r="AEF1" s="65">
        <v>43810</v>
      </c>
      <c r="AEG1" s="65">
        <v>43811</v>
      </c>
      <c r="AEH1" s="65">
        <v>43815</v>
      </c>
      <c r="AEI1" s="65">
        <v>43817</v>
      </c>
      <c r="AEJ1" s="65">
        <v>43872</v>
      </c>
      <c r="AEK1" s="65">
        <v>43873</v>
      </c>
      <c r="AEL1" s="65">
        <v>43874</v>
      </c>
      <c r="AEM1" s="65">
        <v>43875</v>
      </c>
      <c r="AEN1" s="65">
        <v>43878</v>
      </c>
      <c r="AEO1" s="65">
        <v>43879</v>
      </c>
      <c r="AEP1" s="65">
        <v>43885</v>
      </c>
      <c r="AEQ1" s="65">
        <v>43888</v>
      </c>
      <c r="AER1" s="65">
        <v>43892</v>
      </c>
      <c r="AES1" s="65">
        <v>43893</v>
      </c>
      <c r="AET1" s="65">
        <v>43894</v>
      </c>
      <c r="AEU1" s="65">
        <v>43899</v>
      </c>
      <c r="AEV1" s="65">
        <v>43900</v>
      </c>
      <c r="AEW1" s="65">
        <v>43901</v>
      </c>
      <c r="AEX1" s="65">
        <v>43906</v>
      </c>
      <c r="AEY1" s="65">
        <v>43908</v>
      </c>
      <c r="AEZ1" s="65">
        <v>43950</v>
      </c>
      <c r="AFA1" s="65">
        <v>43978</v>
      </c>
      <c r="AFB1" s="65">
        <v>43984</v>
      </c>
      <c r="AFC1" s="65">
        <v>43986</v>
      </c>
      <c r="AFD1" s="65">
        <v>44004</v>
      </c>
      <c r="AFE1" s="65">
        <v>44006</v>
      </c>
      <c r="AFF1" s="65">
        <v>44007</v>
      </c>
      <c r="AFG1" s="65">
        <v>44011</v>
      </c>
      <c r="AFH1" s="65">
        <v>44013</v>
      </c>
      <c r="AFI1" s="65">
        <v>44018</v>
      </c>
      <c r="AFJ1" s="65">
        <v>44025</v>
      </c>
      <c r="AFK1" s="65">
        <v>44027</v>
      </c>
      <c r="AFL1" s="65">
        <v>44049</v>
      </c>
      <c r="AFM1" s="65">
        <v>44061</v>
      </c>
      <c r="AFN1" s="65">
        <v>44068</v>
      </c>
      <c r="AFO1" s="65">
        <v>44069</v>
      </c>
      <c r="AFP1" s="65">
        <v>44070</v>
      </c>
      <c r="AFQ1" s="65">
        <v>44074</v>
      </c>
      <c r="AFR1" s="65">
        <v>44076</v>
      </c>
      <c r="AFS1" s="65">
        <v>44096</v>
      </c>
      <c r="AFT1" s="65">
        <v>44098</v>
      </c>
      <c r="AFU1" s="65">
        <v>44102</v>
      </c>
      <c r="AFV1" s="65">
        <v>44105</v>
      </c>
      <c r="AFW1" s="65">
        <v>44109</v>
      </c>
      <c r="AFX1" s="65">
        <v>44110</v>
      </c>
      <c r="AFY1" s="65">
        <v>44111</v>
      </c>
      <c r="AFZ1" s="65">
        <v>44133</v>
      </c>
      <c r="AGA1" s="65">
        <v>44138</v>
      </c>
      <c r="AGB1" s="65">
        <v>44140</v>
      </c>
      <c r="AGC1" s="65">
        <v>44151</v>
      </c>
      <c r="AGD1" s="65">
        <v>44152</v>
      </c>
      <c r="AGE1" s="65">
        <v>44154</v>
      </c>
      <c r="AGF1" s="65">
        <v>44168</v>
      </c>
      <c r="AGG1" s="65">
        <v>44172</v>
      </c>
      <c r="AGH1" s="65">
        <v>44174</v>
      </c>
      <c r="AGI1" s="65">
        <v>44187</v>
      </c>
      <c r="AGJ1" s="65">
        <v>44194</v>
      </c>
      <c r="AGK1" s="65">
        <v>44195</v>
      </c>
      <c r="AGL1" s="65">
        <v>44200</v>
      </c>
      <c r="AGM1" s="65">
        <v>44230</v>
      </c>
      <c r="AGN1" s="65">
        <v>44235</v>
      </c>
    </row>
    <row r="2" spans="1:872">
      <c r="A2" s="62" t="s">
        <v>16</v>
      </c>
      <c r="B2" s="68">
        <v>10</v>
      </c>
      <c r="C2" s="69"/>
      <c r="D2" s="69"/>
      <c r="E2" s="69">
        <v>4.5</v>
      </c>
      <c r="F2" s="69">
        <v>49</v>
      </c>
      <c r="G2" s="69"/>
      <c r="H2" s="69">
        <v>7.8</v>
      </c>
      <c r="I2" s="69"/>
      <c r="J2" s="69"/>
      <c r="K2" s="69"/>
      <c r="L2" s="69">
        <v>4.5</v>
      </c>
      <c r="M2" s="69"/>
      <c r="N2" s="69"/>
      <c r="O2" s="69">
        <v>1.8</v>
      </c>
      <c r="P2" s="69">
        <v>11</v>
      </c>
      <c r="Q2" s="69"/>
      <c r="R2" s="69"/>
      <c r="S2" s="69"/>
      <c r="T2" s="69"/>
      <c r="U2" s="69"/>
      <c r="V2" s="69"/>
      <c r="W2" s="69"/>
      <c r="X2" s="69">
        <v>4.5</v>
      </c>
      <c r="Y2" s="69">
        <v>23</v>
      </c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>
        <v>2</v>
      </c>
      <c r="AK2" s="69"/>
      <c r="AL2" s="69"/>
      <c r="AM2" s="69"/>
      <c r="AN2" s="69">
        <v>1.8</v>
      </c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>
        <v>1.7</v>
      </c>
      <c r="BK2" s="69">
        <v>7.8</v>
      </c>
      <c r="BL2" s="69">
        <v>4.5</v>
      </c>
      <c r="BM2" s="69"/>
      <c r="BN2" s="69">
        <v>13</v>
      </c>
      <c r="BO2" s="69">
        <v>6.8</v>
      </c>
      <c r="BP2" s="69"/>
      <c r="BQ2" s="69"/>
      <c r="BR2" s="69"/>
      <c r="BS2" s="69">
        <v>11</v>
      </c>
      <c r="BT2" s="69"/>
      <c r="BU2" s="69"/>
      <c r="BV2" s="69"/>
      <c r="BW2" s="69"/>
      <c r="BX2" s="69">
        <v>31</v>
      </c>
      <c r="BY2" s="69">
        <v>4.5</v>
      </c>
      <c r="BZ2" s="69"/>
      <c r="CA2" s="69"/>
      <c r="CB2" s="69">
        <v>2</v>
      </c>
      <c r="CC2" s="69"/>
      <c r="CD2" s="69">
        <v>13</v>
      </c>
      <c r="CE2" s="69">
        <v>23</v>
      </c>
      <c r="CF2" s="69"/>
      <c r="CG2" s="69"/>
      <c r="CH2" s="69">
        <v>2</v>
      </c>
      <c r="CI2" s="69">
        <v>2</v>
      </c>
      <c r="CJ2" s="69">
        <v>22</v>
      </c>
      <c r="CK2" s="69">
        <v>4.5</v>
      </c>
      <c r="CL2" s="69">
        <v>110</v>
      </c>
      <c r="CM2" s="69">
        <v>1.7</v>
      </c>
      <c r="CN2" s="69"/>
      <c r="CO2" s="69">
        <v>33</v>
      </c>
      <c r="CP2" s="69"/>
      <c r="CQ2" s="69"/>
      <c r="CR2" s="69"/>
      <c r="CS2" s="69"/>
      <c r="CT2" s="69"/>
      <c r="CU2" s="69">
        <v>1.7</v>
      </c>
      <c r="CV2" s="69">
        <v>23</v>
      </c>
      <c r="CW2" s="69"/>
      <c r="CX2" s="69"/>
      <c r="CY2" s="69"/>
      <c r="CZ2" s="69"/>
      <c r="DA2" s="69"/>
      <c r="DB2" s="69">
        <v>46</v>
      </c>
      <c r="DC2" s="69"/>
      <c r="DD2" s="69"/>
      <c r="DE2" s="69">
        <v>4.5</v>
      </c>
      <c r="DF2" s="69"/>
      <c r="DG2" s="69">
        <v>49</v>
      </c>
      <c r="DH2" s="69">
        <v>11</v>
      </c>
      <c r="DI2" s="69"/>
      <c r="DJ2" s="69"/>
      <c r="DK2" s="69"/>
      <c r="DL2" s="69">
        <v>6.8</v>
      </c>
      <c r="DM2" s="69">
        <v>17</v>
      </c>
      <c r="DN2" s="69">
        <v>7.8</v>
      </c>
      <c r="DO2" s="69">
        <v>7.8</v>
      </c>
      <c r="DP2" s="69">
        <v>14</v>
      </c>
      <c r="DQ2" s="69">
        <v>33</v>
      </c>
      <c r="DR2" s="69">
        <v>23</v>
      </c>
      <c r="DS2" s="69">
        <v>13</v>
      </c>
      <c r="DT2" s="69">
        <v>10</v>
      </c>
      <c r="DU2" s="69">
        <v>33</v>
      </c>
      <c r="DV2" s="69">
        <v>49</v>
      </c>
      <c r="DW2" s="69">
        <v>2</v>
      </c>
      <c r="DX2" s="69">
        <v>2</v>
      </c>
      <c r="DY2" s="69"/>
      <c r="DZ2" s="69"/>
      <c r="EA2" s="69">
        <v>4.5</v>
      </c>
      <c r="EB2" s="69"/>
      <c r="EC2" s="69">
        <v>7.8</v>
      </c>
      <c r="ED2" s="69"/>
      <c r="EE2" s="69"/>
      <c r="EF2" s="69">
        <v>23</v>
      </c>
      <c r="EG2" s="69">
        <v>2</v>
      </c>
      <c r="EH2" s="69"/>
      <c r="EI2" s="69"/>
      <c r="EJ2" s="69">
        <v>4.5</v>
      </c>
      <c r="EK2" s="69"/>
      <c r="EL2" s="69">
        <v>17</v>
      </c>
      <c r="EM2" s="69">
        <v>33</v>
      </c>
      <c r="EN2" s="69"/>
      <c r="EO2" s="69">
        <v>13</v>
      </c>
      <c r="EP2" s="69">
        <v>17</v>
      </c>
      <c r="EQ2" s="69">
        <v>2</v>
      </c>
      <c r="ER2" s="69"/>
      <c r="ES2" s="69"/>
      <c r="ET2" s="69"/>
      <c r="EU2" s="69">
        <v>11</v>
      </c>
      <c r="EV2" s="69"/>
      <c r="EW2" s="69">
        <v>2</v>
      </c>
      <c r="EX2" s="69">
        <v>79</v>
      </c>
      <c r="EY2" s="69">
        <v>2</v>
      </c>
      <c r="EZ2" s="69"/>
      <c r="FA2" s="69">
        <v>2</v>
      </c>
      <c r="FB2" s="69"/>
      <c r="FC2" s="69">
        <v>1.7</v>
      </c>
      <c r="FD2" s="69"/>
      <c r="FE2" s="69">
        <v>22</v>
      </c>
      <c r="FF2" s="69"/>
      <c r="FG2" s="69"/>
      <c r="FH2" s="69">
        <v>1.8</v>
      </c>
      <c r="FI2" s="69"/>
      <c r="FJ2" s="69"/>
      <c r="FK2" s="69">
        <v>23</v>
      </c>
      <c r="FL2" s="69">
        <v>2</v>
      </c>
      <c r="FM2" s="69">
        <v>79</v>
      </c>
      <c r="FN2" s="69">
        <v>7.8</v>
      </c>
      <c r="FO2" s="69"/>
      <c r="FP2" s="69">
        <v>110</v>
      </c>
      <c r="FQ2" s="69">
        <v>49</v>
      </c>
      <c r="FR2" s="69">
        <v>23</v>
      </c>
      <c r="FS2" s="69"/>
      <c r="FT2" s="70">
        <v>7.8</v>
      </c>
      <c r="FU2" s="70">
        <v>4.5</v>
      </c>
      <c r="FV2" s="70"/>
      <c r="FW2" s="70"/>
      <c r="FX2" s="70"/>
      <c r="FY2" s="70"/>
      <c r="FZ2" s="70"/>
      <c r="GA2" s="70"/>
      <c r="GB2" s="70"/>
      <c r="GC2" s="70">
        <v>2</v>
      </c>
      <c r="GD2" s="70"/>
      <c r="GE2" s="70">
        <v>13</v>
      </c>
      <c r="GF2" s="70">
        <v>1.7</v>
      </c>
      <c r="GG2" s="70"/>
      <c r="GH2" s="70">
        <v>49</v>
      </c>
      <c r="GI2" s="70"/>
      <c r="GJ2" s="70"/>
      <c r="GK2" s="70"/>
      <c r="GL2" s="70">
        <v>6.8</v>
      </c>
      <c r="GM2" s="70">
        <v>13</v>
      </c>
      <c r="GN2" s="70">
        <v>23</v>
      </c>
      <c r="GO2" s="70"/>
      <c r="GP2" s="70"/>
      <c r="GQ2" s="69"/>
      <c r="GR2" s="69"/>
      <c r="GS2" s="69"/>
      <c r="GT2" s="70">
        <v>22</v>
      </c>
      <c r="GU2" s="70">
        <v>2</v>
      </c>
      <c r="GV2" s="70"/>
      <c r="GW2" s="70">
        <v>49</v>
      </c>
      <c r="GX2" s="70">
        <v>17</v>
      </c>
      <c r="GY2" s="70">
        <v>2</v>
      </c>
      <c r="GZ2" s="70"/>
      <c r="HA2" s="70">
        <v>23</v>
      </c>
      <c r="HB2" s="70">
        <v>9.1999999999999993</v>
      </c>
      <c r="HC2" s="70">
        <v>4</v>
      </c>
      <c r="HD2" s="70">
        <v>23</v>
      </c>
      <c r="HE2" s="70"/>
      <c r="HF2" s="70"/>
      <c r="HG2" s="70">
        <v>4.5</v>
      </c>
      <c r="HH2" s="70"/>
      <c r="HI2" s="70">
        <v>13</v>
      </c>
      <c r="HJ2" s="70">
        <v>13</v>
      </c>
      <c r="HK2" s="70">
        <v>4.5</v>
      </c>
      <c r="HL2" s="70"/>
      <c r="HM2" s="70">
        <v>4.5</v>
      </c>
      <c r="HN2" s="70">
        <v>13</v>
      </c>
      <c r="HO2" s="70"/>
      <c r="HP2" s="70">
        <v>7.8</v>
      </c>
      <c r="HQ2" s="70"/>
      <c r="HR2" s="70">
        <v>110</v>
      </c>
      <c r="HS2" s="70">
        <v>31</v>
      </c>
      <c r="HT2" s="70">
        <v>79</v>
      </c>
      <c r="HU2" s="70">
        <v>7.8</v>
      </c>
      <c r="HV2" s="70"/>
      <c r="HW2" s="70"/>
      <c r="HX2" s="70"/>
      <c r="HY2" s="70"/>
      <c r="HZ2" s="70"/>
      <c r="IA2" s="70"/>
      <c r="IB2" s="70">
        <v>46</v>
      </c>
      <c r="IC2" s="70">
        <v>23</v>
      </c>
      <c r="ID2" s="70"/>
      <c r="IE2" s="70"/>
      <c r="IF2" s="70">
        <v>1.7</v>
      </c>
      <c r="IG2" s="70"/>
      <c r="IH2" s="70"/>
      <c r="II2" s="70"/>
      <c r="IJ2" s="70"/>
      <c r="IK2" s="70"/>
      <c r="IL2" s="70"/>
      <c r="IM2" s="70">
        <v>350</v>
      </c>
      <c r="IN2" s="70">
        <v>49</v>
      </c>
      <c r="IO2" s="70">
        <v>33</v>
      </c>
      <c r="IP2" s="70">
        <v>2</v>
      </c>
      <c r="IQ2" s="70"/>
      <c r="IR2" s="70">
        <v>2</v>
      </c>
      <c r="IS2" s="70">
        <v>2</v>
      </c>
      <c r="IT2" s="70"/>
      <c r="IU2" s="70"/>
      <c r="IV2" s="70"/>
      <c r="IW2" s="70"/>
      <c r="IX2" s="53"/>
      <c r="IY2" s="53"/>
      <c r="IZ2" s="53"/>
      <c r="JA2" s="53">
        <v>23</v>
      </c>
      <c r="JB2" s="53">
        <v>6.8</v>
      </c>
      <c r="JC2" s="53"/>
      <c r="JD2" s="53"/>
      <c r="JE2" s="53"/>
      <c r="JF2" s="53"/>
      <c r="JG2" s="53"/>
      <c r="JH2" s="53"/>
      <c r="JI2" s="53">
        <v>79</v>
      </c>
      <c r="JJ2" s="53">
        <v>33</v>
      </c>
      <c r="JK2" s="53">
        <v>7.8</v>
      </c>
      <c r="JL2" s="53">
        <v>4.5</v>
      </c>
      <c r="JM2" s="53"/>
      <c r="JN2" s="53"/>
      <c r="JO2" s="53"/>
      <c r="JP2" s="53">
        <v>9.1999999999999993</v>
      </c>
      <c r="JQ2" s="53"/>
      <c r="JR2" s="53"/>
      <c r="JS2" s="53"/>
      <c r="JT2" s="53"/>
      <c r="JU2" s="53"/>
      <c r="JV2" s="53"/>
      <c r="JW2" s="53"/>
      <c r="JX2" s="53">
        <v>1.8</v>
      </c>
      <c r="JY2" s="53"/>
      <c r="JZ2" s="53"/>
      <c r="KA2" s="53">
        <v>79</v>
      </c>
      <c r="KB2" s="53">
        <v>2</v>
      </c>
      <c r="KC2" s="53">
        <v>2</v>
      </c>
      <c r="KD2" s="53">
        <v>11</v>
      </c>
      <c r="KE2" s="53"/>
      <c r="KF2" s="53">
        <v>6.8</v>
      </c>
      <c r="KG2" s="53">
        <v>4.5</v>
      </c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>
        <v>13</v>
      </c>
      <c r="KV2" s="53"/>
      <c r="KW2" s="53"/>
      <c r="KX2" s="53">
        <v>2</v>
      </c>
      <c r="KY2" s="53">
        <v>4.5</v>
      </c>
      <c r="KZ2" s="53"/>
      <c r="LA2" s="53"/>
      <c r="LB2" s="53">
        <v>2</v>
      </c>
      <c r="LC2" s="53">
        <v>2</v>
      </c>
      <c r="LD2" s="53"/>
      <c r="LE2" s="53">
        <v>13</v>
      </c>
      <c r="LF2" s="53"/>
      <c r="LG2" s="53"/>
      <c r="LH2" s="53">
        <v>17</v>
      </c>
      <c r="LI2" s="53">
        <v>4.5</v>
      </c>
      <c r="LJ2" s="53"/>
      <c r="LK2" s="53">
        <v>4.5</v>
      </c>
      <c r="LL2" s="53"/>
      <c r="LM2" s="53">
        <v>4.5</v>
      </c>
      <c r="LN2" s="53"/>
      <c r="LO2" s="53"/>
      <c r="LP2" s="53"/>
      <c r="LQ2" s="53"/>
      <c r="LR2" s="53"/>
      <c r="LS2" s="53"/>
      <c r="LT2" s="53"/>
      <c r="LU2" s="53"/>
      <c r="LV2" s="53">
        <v>2</v>
      </c>
      <c r="LW2" s="53"/>
      <c r="LX2" s="53"/>
      <c r="LY2" s="53"/>
      <c r="LZ2" s="53">
        <v>14</v>
      </c>
      <c r="MA2" s="53"/>
      <c r="MB2" s="53"/>
      <c r="MC2" s="53">
        <v>240</v>
      </c>
      <c r="MD2" s="53">
        <v>2</v>
      </c>
      <c r="ME2" s="53"/>
      <c r="MF2" s="53"/>
      <c r="MG2" s="53"/>
      <c r="MH2" s="53">
        <v>130</v>
      </c>
      <c r="MI2" s="53">
        <v>23</v>
      </c>
      <c r="MJ2" s="53"/>
      <c r="MK2" s="53"/>
      <c r="ML2" s="53"/>
      <c r="MM2" s="53"/>
      <c r="MN2" s="53"/>
      <c r="MO2" s="53">
        <v>13</v>
      </c>
      <c r="MP2" s="53">
        <v>46</v>
      </c>
      <c r="MQ2" s="53">
        <v>79</v>
      </c>
      <c r="MR2" s="53">
        <v>33</v>
      </c>
      <c r="MS2" s="53"/>
      <c r="MT2" s="53"/>
      <c r="MU2" s="53"/>
      <c r="MV2" s="53"/>
      <c r="MW2" s="53"/>
      <c r="MX2" s="53">
        <v>1.7</v>
      </c>
      <c r="MY2" s="53">
        <v>33</v>
      </c>
      <c r="MZ2" s="53"/>
      <c r="NA2" s="53">
        <v>4.5</v>
      </c>
      <c r="NB2" s="53"/>
      <c r="NC2" s="53"/>
      <c r="ND2" s="53">
        <v>1.7</v>
      </c>
      <c r="NE2" s="53">
        <v>2</v>
      </c>
      <c r="NF2" s="53">
        <v>2</v>
      </c>
      <c r="NG2" s="53">
        <v>1.7</v>
      </c>
      <c r="NH2" s="53">
        <v>26</v>
      </c>
      <c r="NI2" s="53">
        <v>4.5</v>
      </c>
      <c r="NJ2" s="53"/>
      <c r="NK2" s="53"/>
      <c r="NL2" s="53"/>
      <c r="NM2" s="53"/>
      <c r="NN2" s="53">
        <v>4.5</v>
      </c>
      <c r="NO2" s="53">
        <v>4.5</v>
      </c>
      <c r="NP2" s="53"/>
      <c r="NQ2" s="53"/>
      <c r="NR2" s="53"/>
      <c r="NS2" s="53"/>
      <c r="NT2" s="53">
        <v>2</v>
      </c>
      <c r="NU2" s="53"/>
      <c r="NV2" s="53"/>
      <c r="NW2" s="53">
        <v>27</v>
      </c>
      <c r="NX2" s="53">
        <v>23</v>
      </c>
      <c r="NY2" s="53">
        <v>7.8</v>
      </c>
      <c r="NZ2" s="53">
        <v>17</v>
      </c>
      <c r="OA2" s="53">
        <v>7.8</v>
      </c>
      <c r="OB2" s="53"/>
      <c r="OC2" s="53"/>
      <c r="OD2" s="53"/>
      <c r="OE2" s="53">
        <v>79</v>
      </c>
      <c r="OF2" s="53">
        <v>17</v>
      </c>
      <c r="OG2" s="53">
        <v>13</v>
      </c>
      <c r="OH2" s="53"/>
      <c r="OI2" s="53"/>
      <c r="OJ2" s="53"/>
      <c r="OK2" s="53"/>
      <c r="OL2" s="53"/>
      <c r="OM2" s="53">
        <v>2</v>
      </c>
      <c r="ON2" s="53">
        <v>14</v>
      </c>
      <c r="OO2" s="53">
        <v>2</v>
      </c>
      <c r="OP2" s="53"/>
      <c r="OQ2" s="53">
        <v>1.7</v>
      </c>
      <c r="OR2" s="53">
        <v>2</v>
      </c>
      <c r="OS2" s="53"/>
      <c r="OT2" s="53">
        <v>17</v>
      </c>
      <c r="OU2" s="53">
        <v>4.5</v>
      </c>
      <c r="OV2" s="53"/>
      <c r="OW2" s="53">
        <v>2</v>
      </c>
      <c r="OX2" s="53">
        <v>1.7</v>
      </c>
      <c r="OY2" s="53"/>
      <c r="OZ2" s="53"/>
      <c r="PA2" s="53"/>
      <c r="PB2" s="53"/>
      <c r="PC2" s="53"/>
      <c r="PD2" s="53">
        <v>170</v>
      </c>
      <c r="PE2" s="53">
        <v>79</v>
      </c>
      <c r="PF2" s="53">
        <v>7.8</v>
      </c>
      <c r="PG2" s="53"/>
      <c r="PH2" s="53"/>
      <c r="PI2" s="53"/>
      <c r="PJ2" s="53">
        <v>2</v>
      </c>
      <c r="PK2" s="53">
        <v>7.8</v>
      </c>
      <c r="PL2" s="53">
        <v>17</v>
      </c>
      <c r="PM2" s="53">
        <v>2</v>
      </c>
      <c r="PN2" s="53"/>
      <c r="PO2" s="53"/>
      <c r="PP2" s="53"/>
      <c r="PQ2" s="53">
        <v>4</v>
      </c>
      <c r="PR2" s="53"/>
      <c r="PS2" s="53"/>
      <c r="PT2" s="53"/>
      <c r="PU2" s="53">
        <v>1.7</v>
      </c>
      <c r="PV2" s="53"/>
      <c r="PW2" s="53"/>
      <c r="PX2" s="53">
        <v>1.7</v>
      </c>
      <c r="PY2" s="53">
        <v>1.7</v>
      </c>
      <c r="PZ2" s="53">
        <v>22</v>
      </c>
      <c r="QA2" s="53">
        <v>7.8</v>
      </c>
      <c r="QB2" s="53"/>
      <c r="QC2" s="53">
        <v>4.5</v>
      </c>
      <c r="QD2" s="53"/>
      <c r="QE2" s="53">
        <v>4.5</v>
      </c>
      <c r="QF2" s="53">
        <v>4</v>
      </c>
      <c r="QG2" s="53"/>
      <c r="QH2" s="53"/>
      <c r="QI2" s="53"/>
      <c r="QJ2" s="53"/>
      <c r="QK2" s="53"/>
      <c r="QL2" s="53"/>
      <c r="QM2" s="53">
        <v>1.7</v>
      </c>
      <c r="QN2" s="53">
        <v>2</v>
      </c>
      <c r="QO2" s="53"/>
      <c r="QP2" s="53">
        <v>7.8</v>
      </c>
      <c r="QQ2" s="53">
        <v>13</v>
      </c>
      <c r="QR2" s="53">
        <v>4.5</v>
      </c>
      <c r="QS2" s="53"/>
      <c r="QT2" s="53">
        <v>14</v>
      </c>
      <c r="QU2" s="53"/>
      <c r="QV2" s="53">
        <v>17</v>
      </c>
      <c r="QW2" s="53">
        <v>4.5</v>
      </c>
      <c r="QX2" s="53"/>
      <c r="QY2" s="53"/>
      <c r="QZ2" s="53">
        <v>2</v>
      </c>
      <c r="RA2" s="53"/>
      <c r="RB2" s="53"/>
      <c r="RC2" s="53"/>
      <c r="RD2" s="53"/>
      <c r="RE2" s="53">
        <v>79</v>
      </c>
      <c r="RF2" s="53" t="s">
        <v>9</v>
      </c>
      <c r="RG2" s="53">
        <v>2</v>
      </c>
      <c r="RH2" s="53"/>
      <c r="RI2" s="53">
        <v>2</v>
      </c>
      <c r="RJ2" s="53"/>
      <c r="RK2" s="53">
        <v>49</v>
      </c>
      <c r="RL2" s="53">
        <v>4</v>
      </c>
      <c r="RM2" s="53">
        <v>4</v>
      </c>
      <c r="RN2" s="53">
        <v>79</v>
      </c>
      <c r="RO2" s="53">
        <v>6.8</v>
      </c>
      <c r="RP2" s="53"/>
      <c r="RQ2" s="53">
        <v>1.7</v>
      </c>
      <c r="RR2" s="53"/>
      <c r="RS2" s="53"/>
      <c r="RT2" s="53">
        <v>1.7</v>
      </c>
      <c r="RU2" s="53">
        <v>2</v>
      </c>
      <c r="RV2" s="53">
        <v>1.7</v>
      </c>
      <c r="RW2" s="53">
        <v>7.8</v>
      </c>
      <c r="RX2" s="53">
        <v>2</v>
      </c>
      <c r="RY2" s="53">
        <v>21</v>
      </c>
      <c r="RZ2" s="53">
        <v>4</v>
      </c>
      <c r="SA2" s="53">
        <v>17</v>
      </c>
      <c r="SB2" s="53">
        <v>4.5</v>
      </c>
      <c r="SC2" s="61"/>
      <c r="SD2" s="61"/>
      <c r="SE2" s="61"/>
      <c r="SF2" s="61"/>
      <c r="SH2" s="62">
        <v>1.7</v>
      </c>
      <c r="SI2" s="62">
        <v>2</v>
      </c>
      <c r="SN2" s="62">
        <v>7.8</v>
      </c>
      <c r="SQ2" s="71">
        <v>1.8</v>
      </c>
      <c r="SV2" s="62">
        <v>7.8</v>
      </c>
      <c r="TB2" s="62">
        <v>4.5</v>
      </c>
      <c r="TD2" s="62">
        <v>4.5</v>
      </c>
      <c r="TG2" s="62">
        <v>2</v>
      </c>
      <c r="TK2" s="62">
        <v>1.7</v>
      </c>
      <c r="TL2" s="62">
        <v>1.7</v>
      </c>
      <c r="TO2" s="62">
        <v>1.7</v>
      </c>
      <c r="TU2" s="62">
        <v>2</v>
      </c>
      <c r="TZ2" s="62">
        <v>1.8</v>
      </c>
      <c r="UC2" s="62">
        <v>140</v>
      </c>
      <c r="UD2" s="62">
        <v>4.5</v>
      </c>
      <c r="UF2" s="62">
        <v>13</v>
      </c>
      <c r="UG2" s="62">
        <v>1.7</v>
      </c>
      <c r="UN2" s="62">
        <v>23</v>
      </c>
      <c r="UO2" s="62">
        <v>4.5</v>
      </c>
      <c r="UP2" s="62">
        <v>11</v>
      </c>
      <c r="UQ2" s="62">
        <v>1.7</v>
      </c>
      <c r="UT2" s="62">
        <v>4.5</v>
      </c>
      <c r="UU2" s="62">
        <v>1.7</v>
      </c>
      <c r="UY2" s="62">
        <v>2</v>
      </c>
      <c r="UZ2" s="62">
        <v>1.7</v>
      </c>
      <c r="VF2" s="62">
        <v>6.8</v>
      </c>
      <c r="VH2" s="62">
        <v>6.8</v>
      </c>
      <c r="VJ2" s="62">
        <v>23</v>
      </c>
      <c r="VK2" s="62">
        <v>2</v>
      </c>
      <c r="VP2" s="62">
        <v>49</v>
      </c>
      <c r="VQ2" s="62">
        <v>2</v>
      </c>
      <c r="VU2" s="62">
        <v>1.7</v>
      </c>
      <c r="VX2" s="62">
        <v>1.7</v>
      </c>
      <c r="VZ2" s="62">
        <v>1.7</v>
      </c>
      <c r="WB2" s="62">
        <v>1.7</v>
      </c>
      <c r="WC2" s="62">
        <v>1.7</v>
      </c>
      <c r="WD2" s="62">
        <v>33</v>
      </c>
      <c r="WE2" s="62">
        <v>1.7</v>
      </c>
      <c r="WG2" s="62">
        <v>1.7</v>
      </c>
      <c r="WH2" s="62">
        <v>4</v>
      </c>
      <c r="WI2" s="62">
        <v>17</v>
      </c>
      <c r="WJ2" s="62">
        <v>4.5</v>
      </c>
      <c r="WL2" s="62">
        <v>4.5</v>
      </c>
      <c r="WO2" s="62">
        <v>49</v>
      </c>
      <c r="WP2" s="62">
        <v>2</v>
      </c>
      <c r="WQ2" s="62">
        <v>1.8</v>
      </c>
      <c r="WZ2" s="62">
        <v>1.7</v>
      </c>
      <c r="XB2" s="62">
        <v>23</v>
      </c>
      <c r="XC2" s="62">
        <v>1.7</v>
      </c>
      <c r="XD2" s="62">
        <v>1.7</v>
      </c>
      <c r="XF2" s="62">
        <v>2</v>
      </c>
      <c r="XI2" s="62">
        <v>2</v>
      </c>
      <c r="XP2" s="62">
        <v>1.8</v>
      </c>
      <c r="XW2" s="62">
        <v>1.8</v>
      </c>
      <c r="XX2" s="62">
        <v>1.7</v>
      </c>
      <c r="XY2" s="62">
        <v>2</v>
      </c>
      <c r="YF2" s="62">
        <v>4.5</v>
      </c>
      <c r="YK2" s="62">
        <v>79</v>
      </c>
      <c r="YL2" s="62">
        <v>22</v>
      </c>
      <c r="YM2" s="62">
        <v>27</v>
      </c>
      <c r="YN2" s="62">
        <v>4.5</v>
      </c>
      <c r="YO2" s="62">
        <v>13</v>
      </c>
      <c r="YQ2" s="62">
        <v>1.7</v>
      </c>
      <c r="ZB2" s="62">
        <v>1.7</v>
      </c>
      <c r="ZD2" s="62">
        <v>1.7</v>
      </c>
      <c r="ZE2" s="62">
        <v>4</v>
      </c>
      <c r="ZF2" s="62">
        <v>22</v>
      </c>
      <c r="ZG2" s="62">
        <v>1.7</v>
      </c>
      <c r="ZH2" s="62">
        <v>6.8</v>
      </c>
      <c r="ZI2" s="62">
        <v>2</v>
      </c>
      <c r="ZJ2" s="62">
        <v>2</v>
      </c>
      <c r="ZK2" s="62">
        <v>1.7</v>
      </c>
      <c r="ZL2" s="62">
        <v>46</v>
      </c>
      <c r="ZM2" s="62">
        <v>49</v>
      </c>
      <c r="ZN2" s="62">
        <v>7.8</v>
      </c>
      <c r="ZO2" s="62">
        <v>17</v>
      </c>
      <c r="ZP2" s="62">
        <v>4</v>
      </c>
      <c r="ZQ2" s="62">
        <v>79</v>
      </c>
      <c r="ZR2" s="62">
        <v>2</v>
      </c>
      <c r="ZS2" s="62">
        <v>6.1</v>
      </c>
      <c r="ZT2" s="62">
        <v>2</v>
      </c>
      <c r="ZU2" s="62">
        <v>33</v>
      </c>
      <c r="ZV2" s="62">
        <v>6.8</v>
      </c>
      <c r="ZW2" s="62">
        <v>1.7</v>
      </c>
      <c r="ZX2" s="62">
        <v>1.7</v>
      </c>
      <c r="AAH2" s="62">
        <v>130</v>
      </c>
      <c r="AAI2" s="62">
        <v>4.5</v>
      </c>
      <c r="AAK2" s="62">
        <v>1.7</v>
      </c>
      <c r="AAL2" s="62">
        <v>1.7</v>
      </c>
      <c r="AAM2" s="62">
        <v>1.7</v>
      </c>
      <c r="AAN2" s="62">
        <v>2</v>
      </c>
      <c r="AAP2" s="62">
        <v>2</v>
      </c>
      <c r="AAR2" s="62">
        <v>1.7</v>
      </c>
      <c r="AAT2" s="62">
        <v>1.7</v>
      </c>
      <c r="AAU2" s="62">
        <v>7.8</v>
      </c>
      <c r="AAV2" s="62">
        <v>4</v>
      </c>
      <c r="AAZ2" s="62">
        <v>1.7</v>
      </c>
      <c r="ABA2" s="62">
        <v>23</v>
      </c>
      <c r="ABB2" s="62">
        <v>2</v>
      </c>
      <c r="ABE2" s="62">
        <v>11</v>
      </c>
      <c r="ABF2" s="62">
        <v>1.7</v>
      </c>
      <c r="ABI2" s="62">
        <v>1.7</v>
      </c>
      <c r="ABJ2" s="62">
        <v>1.7</v>
      </c>
      <c r="ABK2" s="62">
        <v>2</v>
      </c>
      <c r="ABL2" s="62">
        <v>1.7</v>
      </c>
      <c r="ABS2" s="62">
        <v>7.8</v>
      </c>
      <c r="ABU2" s="62">
        <v>1.7</v>
      </c>
      <c r="ABW2" s="62">
        <v>7.8</v>
      </c>
      <c r="ACA2" s="62">
        <v>1.7</v>
      </c>
      <c r="ACC2" s="62">
        <v>4.5</v>
      </c>
      <c r="ACD2" s="62">
        <v>4</v>
      </c>
      <c r="ACE2" s="62">
        <v>2</v>
      </c>
      <c r="ACH2" s="62">
        <v>2</v>
      </c>
      <c r="ACI2" s="62">
        <v>2</v>
      </c>
      <c r="ACL2" s="62">
        <v>2</v>
      </c>
      <c r="ACN2" s="62">
        <v>4.5</v>
      </c>
      <c r="ACP2" s="62">
        <v>4.5</v>
      </c>
      <c r="ACQ2" s="62">
        <v>23</v>
      </c>
      <c r="ACR2" s="62">
        <v>27</v>
      </c>
      <c r="ACS2" s="62">
        <v>4</v>
      </c>
      <c r="ACU2" s="62">
        <v>14</v>
      </c>
      <c r="ACV2" s="62">
        <v>2</v>
      </c>
      <c r="ACY2" s="62">
        <v>33</v>
      </c>
      <c r="ACZ2" s="62">
        <v>23</v>
      </c>
      <c r="ADA2" s="62">
        <v>11</v>
      </c>
      <c r="ADJ2" s="62">
        <v>2</v>
      </c>
      <c r="ADL2" s="62">
        <v>2</v>
      </c>
      <c r="ADM2" s="62">
        <v>4</v>
      </c>
      <c r="ADN2" s="62">
        <v>11</v>
      </c>
      <c r="ADO2" s="62">
        <v>1.7</v>
      </c>
      <c r="ADQ2" s="62">
        <v>2</v>
      </c>
      <c r="ADR2" s="62">
        <v>2</v>
      </c>
      <c r="ADS2" s="62">
        <v>1.7</v>
      </c>
      <c r="ADW2" s="62">
        <v>1.7</v>
      </c>
      <c r="ADX2" s="62">
        <v>33</v>
      </c>
      <c r="ADY2" s="62">
        <v>4.5</v>
      </c>
      <c r="ADZ2" s="62">
        <v>1.7</v>
      </c>
      <c r="AEB2" s="62">
        <v>33</v>
      </c>
      <c r="AEC2" s="62">
        <v>4</v>
      </c>
      <c r="AEJ2" s="62">
        <v>2</v>
      </c>
      <c r="AEP2" s="62">
        <v>1.7</v>
      </c>
      <c r="AEQ2" s="62">
        <v>1.7</v>
      </c>
      <c r="AEU2" s="62">
        <v>4.5</v>
      </c>
      <c r="AEZ2" s="62">
        <v>4.5</v>
      </c>
      <c r="AFA2" s="62">
        <v>2</v>
      </c>
      <c r="AFB2" s="62">
        <v>17</v>
      </c>
      <c r="AFC2" s="62">
        <v>1.7</v>
      </c>
      <c r="AFD2" s="62">
        <v>13</v>
      </c>
      <c r="AFL2" s="62">
        <v>1.7</v>
      </c>
      <c r="AFM2" s="62">
        <v>22</v>
      </c>
      <c r="AFN2" s="62">
        <v>7.8</v>
      </c>
      <c r="AFS2" s="62">
        <v>6.8</v>
      </c>
      <c r="AFU2" s="62">
        <v>6.8</v>
      </c>
      <c r="AFV2" s="62">
        <v>22</v>
      </c>
      <c r="AFW2" s="62">
        <v>2</v>
      </c>
      <c r="AFZ2" s="62">
        <v>1.7</v>
      </c>
      <c r="AGC2" s="62">
        <v>1.7</v>
      </c>
      <c r="AGF2" s="62">
        <v>130</v>
      </c>
      <c r="AGG2" s="62">
        <v>1.7</v>
      </c>
      <c r="AGJ2" s="62">
        <v>2</v>
      </c>
      <c r="AGL2" s="62">
        <v>2</v>
      </c>
      <c r="AGM2" s="62">
        <v>4.5</v>
      </c>
      <c r="AGN2" s="62">
        <v>2</v>
      </c>
    </row>
    <row r="3" spans="1:872">
      <c r="A3" s="62" t="s">
        <v>17</v>
      </c>
      <c r="B3" s="68">
        <v>24</v>
      </c>
      <c r="C3" s="69"/>
      <c r="D3" s="69"/>
      <c r="E3" s="69">
        <v>49</v>
      </c>
      <c r="F3" s="69">
        <v>79</v>
      </c>
      <c r="G3" s="69"/>
      <c r="H3" s="69">
        <v>13</v>
      </c>
      <c r="I3" s="69"/>
      <c r="J3" s="69"/>
      <c r="K3" s="69"/>
      <c r="L3" s="69">
        <v>4.5</v>
      </c>
      <c r="M3" s="69"/>
      <c r="N3" s="69">
        <v>33</v>
      </c>
      <c r="O3" s="69">
        <v>33</v>
      </c>
      <c r="P3" s="69">
        <v>23</v>
      </c>
      <c r="Q3" s="69"/>
      <c r="R3" s="69"/>
      <c r="S3" s="69"/>
      <c r="T3" s="69"/>
      <c r="U3" s="69"/>
      <c r="V3" s="69">
        <v>23</v>
      </c>
      <c r="W3" s="69"/>
      <c r="X3" s="69">
        <v>17</v>
      </c>
      <c r="Y3" s="69"/>
      <c r="Z3" s="69"/>
      <c r="AA3" s="69"/>
      <c r="AB3" s="69"/>
      <c r="AC3" s="69">
        <v>33</v>
      </c>
      <c r="AD3" s="69"/>
      <c r="AE3" s="69"/>
      <c r="AF3" s="69"/>
      <c r="AG3" s="69"/>
      <c r="AH3" s="69"/>
      <c r="AI3" s="69"/>
      <c r="AJ3" s="69">
        <v>2</v>
      </c>
      <c r="AK3" s="69"/>
      <c r="AL3" s="69"/>
      <c r="AM3" s="69"/>
      <c r="AN3" s="69">
        <v>1.7</v>
      </c>
      <c r="AO3" s="69"/>
      <c r="AP3" s="69"/>
      <c r="AQ3" s="69"/>
      <c r="AR3" s="69"/>
      <c r="AS3" s="69"/>
      <c r="AT3" s="69"/>
      <c r="AU3" s="69">
        <v>23</v>
      </c>
      <c r="AV3" s="69">
        <v>46</v>
      </c>
      <c r="AW3" s="69">
        <v>49</v>
      </c>
      <c r="AX3" s="69">
        <v>540</v>
      </c>
      <c r="AY3" s="69">
        <v>79</v>
      </c>
      <c r="AZ3" s="69">
        <v>46</v>
      </c>
      <c r="BA3" s="69">
        <v>17</v>
      </c>
      <c r="BB3" s="69"/>
      <c r="BC3" s="69"/>
      <c r="BD3" s="69"/>
      <c r="BE3" s="69"/>
      <c r="BF3" s="69"/>
      <c r="BG3" s="69"/>
      <c r="BH3" s="69"/>
      <c r="BI3" s="69"/>
      <c r="BJ3" s="69"/>
      <c r="BK3" s="69">
        <v>17</v>
      </c>
      <c r="BL3" s="69">
        <v>1.7</v>
      </c>
      <c r="BM3" s="69"/>
      <c r="BN3" s="69">
        <v>33</v>
      </c>
      <c r="BO3" s="69">
        <v>23</v>
      </c>
      <c r="BP3" s="69"/>
      <c r="BQ3" s="69"/>
      <c r="BR3" s="69"/>
      <c r="BS3" s="69"/>
      <c r="BT3" s="69">
        <v>79</v>
      </c>
      <c r="BU3" s="69"/>
      <c r="BV3" s="69"/>
      <c r="BW3" s="69"/>
      <c r="BX3" s="69">
        <v>49</v>
      </c>
      <c r="BY3" s="69">
        <v>17</v>
      </c>
      <c r="BZ3" s="69"/>
      <c r="CA3" s="69"/>
      <c r="CB3" s="69">
        <v>4.5</v>
      </c>
      <c r="CC3" s="69"/>
      <c r="CD3" s="69">
        <v>17</v>
      </c>
      <c r="CE3" s="69"/>
      <c r="CF3" s="69"/>
      <c r="CG3" s="69"/>
      <c r="CH3" s="69">
        <v>1.7</v>
      </c>
      <c r="CI3" s="69">
        <v>22</v>
      </c>
      <c r="CJ3" s="69">
        <v>33</v>
      </c>
      <c r="CK3" s="69">
        <v>17</v>
      </c>
      <c r="CL3" s="69">
        <v>23</v>
      </c>
      <c r="CM3" s="69">
        <v>2</v>
      </c>
      <c r="CN3" s="69"/>
      <c r="CO3" s="69">
        <v>17</v>
      </c>
      <c r="CP3" s="69"/>
      <c r="CQ3" s="69"/>
      <c r="CR3" s="69"/>
      <c r="CS3" s="69">
        <v>17</v>
      </c>
      <c r="CT3" s="69"/>
      <c r="CU3" s="69">
        <v>1.7</v>
      </c>
      <c r="CV3" s="69">
        <v>79</v>
      </c>
      <c r="CW3" s="69"/>
      <c r="CX3" s="69"/>
      <c r="CY3" s="69"/>
      <c r="CZ3" s="69">
        <v>4.5</v>
      </c>
      <c r="DA3" s="69"/>
      <c r="DB3" s="69">
        <v>79</v>
      </c>
      <c r="DC3" s="69"/>
      <c r="DD3" s="69"/>
      <c r="DE3" s="69">
        <v>6.8</v>
      </c>
      <c r="DF3" s="69"/>
      <c r="DG3" s="69">
        <v>130</v>
      </c>
      <c r="DH3" s="69">
        <v>46</v>
      </c>
      <c r="DI3" s="69">
        <v>7.8</v>
      </c>
      <c r="DJ3" s="69"/>
      <c r="DK3" s="69"/>
      <c r="DL3" s="69">
        <v>33</v>
      </c>
      <c r="DM3" s="69">
        <v>32</v>
      </c>
      <c r="DN3" s="69">
        <v>22</v>
      </c>
      <c r="DO3" s="69">
        <v>23</v>
      </c>
      <c r="DP3" s="69">
        <v>79</v>
      </c>
      <c r="DQ3" s="69">
        <v>17</v>
      </c>
      <c r="DR3" s="69">
        <v>17</v>
      </c>
      <c r="DS3" s="69">
        <v>17</v>
      </c>
      <c r="DT3" s="69">
        <v>79</v>
      </c>
      <c r="DU3" s="69">
        <v>23</v>
      </c>
      <c r="DV3" s="69">
        <v>23</v>
      </c>
      <c r="DW3" s="69">
        <v>49</v>
      </c>
      <c r="DX3" s="69">
        <v>17</v>
      </c>
      <c r="DY3" s="69"/>
      <c r="DZ3" s="69"/>
      <c r="EA3" s="69"/>
      <c r="EB3" s="69"/>
      <c r="EC3" s="69"/>
      <c r="ED3" s="69"/>
      <c r="EE3" s="69"/>
      <c r="EF3" s="69">
        <v>33</v>
      </c>
      <c r="EG3" s="69">
        <v>4</v>
      </c>
      <c r="EH3" s="69"/>
      <c r="EI3" s="69"/>
      <c r="EJ3" s="69">
        <v>7.8</v>
      </c>
      <c r="EK3" s="69">
        <v>2</v>
      </c>
      <c r="EL3" s="69">
        <v>1.7</v>
      </c>
      <c r="EM3" s="69">
        <v>79</v>
      </c>
      <c r="EN3" s="69">
        <v>1.7</v>
      </c>
      <c r="EO3" s="69">
        <v>33</v>
      </c>
      <c r="EP3" s="69">
        <v>33</v>
      </c>
      <c r="EQ3" s="69">
        <v>4.5</v>
      </c>
      <c r="ER3" s="69"/>
      <c r="ES3" s="69"/>
      <c r="ET3" s="69"/>
      <c r="EU3" s="69">
        <v>9.3000000000000007</v>
      </c>
      <c r="EV3" s="69"/>
      <c r="EW3" s="69">
        <v>1.7</v>
      </c>
      <c r="EX3" s="69">
        <v>33</v>
      </c>
      <c r="EY3" s="69">
        <v>2</v>
      </c>
      <c r="EZ3" s="69">
        <v>17</v>
      </c>
      <c r="FA3" s="69">
        <v>4.5</v>
      </c>
      <c r="FB3" s="69"/>
      <c r="FC3" s="69">
        <v>2</v>
      </c>
      <c r="FD3" s="69">
        <v>23</v>
      </c>
      <c r="FE3" s="69">
        <v>23</v>
      </c>
      <c r="FF3" s="69"/>
      <c r="FG3" s="69"/>
      <c r="FH3" s="69"/>
      <c r="FI3" s="69"/>
      <c r="FJ3" s="69"/>
      <c r="FK3" s="69">
        <v>23</v>
      </c>
      <c r="FL3" s="69">
        <v>7.8</v>
      </c>
      <c r="FM3" s="69">
        <v>79</v>
      </c>
      <c r="FN3" s="69">
        <v>2</v>
      </c>
      <c r="FO3" s="69"/>
      <c r="FP3" s="69">
        <v>240</v>
      </c>
      <c r="FQ3" s="69">
        <v>23</v>
      </c>
      <c r="FR3" s="69">
        <v>17</v>
      </c>
      <c r="FS3" s="69"/>
      <c r="FT3" s="70">
        <v>14</v>
      </c>
      <c r="FU3" s="70">
        <v>6.8</v>
      </c>
      <c r="FV3" s="70"/>
      <c r="FW3" s="70"/>
      <c r="FX3" s="70"/>
      <c r="FY3" s="70"/>
      <c r="FZ3" s="70"/>
      <c r="GA3" s="70"/>
      <c r="GB3" s="70"/>
      <c r="GC3" s="70">
        <v>11</v>
      </c>
      <c r="GD3" s="70"/>
      <c r="GE3" s="70">
        <v>4.5</v>
      </c>
      <c r="GF3" s="70"/>
      <c r="GG3" s="70">
        <v>1.7</v>
      </c>
      <c r="GH3" s="70">
        <v>23</v>
      </c>
      <c r="GI3" s="70"/>
      <c r="GJ3" s="70">
        <v>6.8</v>
      </c>
      <c r="GK3" s="70"/>
      <c r="GL3" s="70">
        <v>17</v>
      </c>
      <c r="GM3" s="70">
        <v>4.5</v>
      </c>
      <c r="GN3" s="70">
        <v>17</v>
      </c>
      <c r="GO3" s="70"/>
      <c r="GP3" s="70"/>
      <c r="GQ3" s="69"/>
      <c r="GR3" s="69"/>
      <c r="GS3" s="69"/>
      <c r="GT3" s="70"/>
      <c r="GU3" s="70"/>
      <c r="GV3" s="70"/>
      <c r="GW3" s="70">
        <v>79</v>
      </c>
      <c r="GX3" s="70">
        <v>22</v>
      </c>
      <c r="GY3" s="70">
        <v>4.5</v>
      </c>
      <c r="GZ3" s="70"/>
      <c r="HA3" s="70">
        <v>49</v>
      </c>
      <c r="HB3" s="70">
        <v>7.8</v>
      </c>
      <c r="HC3" s="70">
        <v>24</v>
      </c>
      <c r="HD3" s="70">
        <v>7.8</v>
      </c>
      <c r="HE3" s="70"/>
      <c r="HF3" s="70"/>
      <c r="HG3" s="70">
        <v>23</v>
      </c>
      <c r="HH3" s="70"/>
      <c r="HI3" s="70">
        <v>49</v>
      </c>
      <c r="HJ3" s="70">
        <v>49</v>
      </c>
      <c r="HK3" s="70">
        <v>17</v>
      </c>
      <c r="HL3" s="70"/>
      <c r="HM3" s="70">
        <v>13</v>
      </c>
      <c r="HN3" s="70">
        <v>11</v>
      </c>
      <c r="HO3" s="70"/>
      <c r="HP3" s="70">
        <v>23</v>
      </c>
      <c r="HQ3" s="70"/>
      <c r="HR3" s="70">
        <v>130</v>
      </c>
      <c r="HS3" s="70">
        <v>17</v>
      </c>
      <c r="HT3" s="70">
        <v>49</v>
      </c>
      <c r="HU3" s="70">
        <v>6.8</v>
      </c>
      <c r="HV3" s="70"/>
      <c r="HW3" s="70"/>
      <c r="HX3" s="70"/>
      <c r="HY3" s="70"/>
      <c r="HZ3" s="70"/>
      <c r="IA3" s="70"/>
      <c r="IB3" s="70">
        <v>240</v>
      </c>
      <c r="IC3" s="70">
        <v>6.8</v>
      </c>
      <c r="ID3" s="70"/>
      <c r="IE3" s="70"/>
      <c r="IF3" s="70">
        <v>1.8</v>
      </c>
      <c r="IG3" s="70"/>
      <c r="IH3" s="70"/>
      <c r="II3" s="70"/>
      <c r="IJ3" s="70"/>
      <c r="IK3" s="70"/>
      <c r="IL3" s="70"/>
      <c r="IM3" s="70">
        <v>79</v>
      </c>
      <c r="IN3" s="70">
        <v>17</v>
      </c>
      <c r="IO3" s="70">
        <v>79</v>
      </c>
      <c r="IP3" s="70">
        <v>7.8</v>
      </c>
      <c r="IQ3" s="70"/>
      <c r="IR3" s="70">
        <v>6.8</v>
      </c>
      <c r="IS3" s="70">
        <v>11</v>
      </c>
      <c r="IT3" s="70"/>
      <c r="IU3" s="70"/>
      <c r="IV3" s="70"/>
      <c r="IW3" s="70"/>
      <c r="IX3" s="53"/>
      <c r="IY3" s="53"/>
      <c r="IZ3" s="53"/>
      <c r="JA3" s="53">
        <v>17</v>
      </c>
      <c r="JB3" s="53">
        <v>4.5</v>
      </c>
      <c r="JC3" s="53"/>
      <c r="JD3" s="53"/>
      <c r="JE3" s="53"/>
      <c r="JF3" s="53"/>
      <c r="JG3" s="53"/>
      <c r="JH3" s="53"/>
      <c r="JI3" s="53">
        <v>240</v>
      </c>
      <c r="JJ3" s="53">
        <v>130</v>
      </c>
      <c r="JK3" s="53">
        <v>7.8</v>
      </c>
      <c r="JL3" s="53">
        <v>4.5</v>
      </c>
      <c r="JM3" s="53"/>
      <c r="JN3" s="53"/>
      <c r="JO3" s="53"/>
      <c r="JP3" s="53">
        <v>11</v>
      </c>
      <c r="JQ3" s="53"/>
      <c r="JR3" s="53"/>
      <c r="JS3" s="53"/>
      <c r="JT3" s="53"/>
      <c r="JU3" s="53"/>
      <c r="JV3" s="53"/>
      <c r="JW3" s="53"/>
      <c r="JX3" s="53"/>
      <c r="JY3" s="53"/>
      <c r="JZ3" s="53"/>
      <c r="KA3" s="53"/>
      <c r="KB3" s="53"/>
      <c r="KC3" s="53"/>
      <c r="KD3" s="53"/>
      <c r="KE3" s="53"/>
      <c r="KF3" s="53"/>
      <c r="KG3" s="53">
        <v>7.8</v>
      </c>
      <c r="KH3" s="53"/>
      <c r="KI3" s="53"/>
      <c r="KJ3" s="53"/>
      <c r="KK3" s="53"/>
      <c r="KL3" s="53"/>
      <c r="KM3" s="53"/>
      <c r="KN3" s="53"/>
      <c r="KO3" s="53"/>
      <c r="KP3" s="53"/>
      <c r="KQ3" s="53"/>
      <c r="KR3" s="53"/>
      <c r="KS3" s="53"/>
      <c r="KT3" s="53"/>
      <c r="KU3" s="53">
        <v>11</v>
      </c>
      <c r="KV3" s="53"/>
      <c r="KW3" s="53">
        <v>140</v>
      </c>
      <c r="KX3" s="53">
        <v>7.8</v>
      </c>
      <c r="KY3" s="53">
        <v>7.8</v>
      </c>
      <c r="KZ3" s="53"/>
      <c r="LA3" s="53"/>
      <c r="LB3" s="53">
        <v>13</v>
      </c>
      <c r="LC3" s="53">
        <v>4</v>
      </c>
      <c r="LD3" s="53"/>
      <c r="LE3" s="53">
        <v>11</v>
      </c>
      <c r="LF3" s="53"/>
      <c r="LG3" s="53"/>
      <c r="LH3" s="53">
        <v>49</v>
      </c>
      <c r="LI3" s="53">
        <v>1.7</v>
      </c>
      <c r="LJ3" s="53"/>
      <c r="LK3" s="53">
        <v>4.5</v>
      </c>
      <c r="LL3" s="53"/>
      <c r="LM3" s="53">
        <v>2</v>
      </c>
      <c r="LN3" s="53"/>
      <c r="LO3" s="53"/>
      <c r="LP3" s="53"/>
      <c r="LQ3" s="53"/>
      <c r="LR3" s="53"/>
      <c r="LS3" s="53"/>
      <c r="LT3" s="53"/>
      <c r="LU3" s="53"/>
      <c r="LV3" s="53">
        <v>2</v>
      </c>
      <c r="LW3" s="53"/>
      <c r="LX3" s="53"/>
      <c r="LY3" s="53"/>
      <c r="LZ3" s="53">
        <v>7.8</v>
      </c>
      <c r="MA3" s="53"/>
      <c r="MB3" s="53"/>
      <c r="MC3" s="53">
        <v>79</v>
      </c>
      <c r="MD3" s="53">
        <v>2</v>
      </c>
      <c r="ME3" s="53"/>
      <c r="MF3" s="53"/>
      <c r="MG3" s="53"/>
      <c r="MH3" s="53">
        <v>170</v>
      </c>
      <c r="MI3" s="53">
        <v>13</v>
      </c>
      <c r="MJ3" s="53">
        <v>33</v>
      </c>
      <c r="MK3" s="53"/>
      <c r="ML3" s="53"/>
      <c r="MM3" s="53"/>
      <c r="MN3" s="53"/>
      <c r="MO3" s="53">
        <v>49</v>
      </c>
      <c r="MP3" s="53">
        <v>13</v>
      </c>
      <c r="MQ3" s="53">
        <v>33</v>
      </c>
      <c r="MR3" s="53">
        <v>11</v>
      </c>
      <c r="MS3" s="53"/>
      <c r="MT3" s="53"/>
      <c r="MU3" s="53"/>
      <c r="MV3" s="53"/>
      <c r="MW3" s="53"/>
      <c r="MX3" s="53">
        <v>1.7</v>
      </c>
      <c r="MY3" s="53">
        <v>1.7</v>
      </c>
      <c r="MZ3" s="53"/>
      <c r="NA3" s="53">
        <v>2</v>
      </c>
      <c r="NB3" s="53"/>
      <c r="NC3" s="53"/>
      <c r="ND3" s="53">
        <v>2</v>
      </c>
      <c r="NE3" s="53">
        <v>4</v>
      </c>
      <c r="NF3" s="53">
        <v>79</v>
      </c>
      <c r="NG3" s="53">
        <v>1.7</v>
      </c>
      <c r="NH3" s="53">
        <v>33</v>
      </c>
      <c r="NI3" s="53">
        <v>23</v>
      </c>
      <c r="NJ3" s="53"/>
      <c r="NK3" s="53"/>
      <c r="NL3" s="53"/>
      <c r="NM3" s="53"/>
      <c r="NN3" s="53">
        <v>33</v>
      </c>
      <c r="NO3" s="53">
        <v>2</v>
      </c>
      <c r="NP3" s="53"/>
      <c r="NQ3" s="53"/>
      <c r="NR3" s="53"/>
      <c r="NS3" s="53"/>
      <c r="NT3" s="53">
        <v>4.5</v>
      </c>
      <c r="NU3" s="53"/>
      <c r="NV3" s="53"/>
      <c r="NW3" s="53">
        <v>170</v>
      </c>
      <c r="NX3" s="53">
        <v>23</v>
      </c>
      <c r="NY3" s="53">
        <v>70</v>
      </c>
      <c r="NZ3" s="53">
        <v>33</v>
      </c>
      <c r="OA3" s="53">
        <v>11</v>
      </c>
      <c r="OB3" s="53">
        <v>2</v>
      </c>
      <c r="OC3" s="53"/>
      <c r="OD3" s="53"/>
      <c r="OE3" s="53">
        <v>23</v>
      </c>
      <c r="OF3" s="53">
        <v>23</v>
      </c>
      <c r="OG3" s="53">
        <v>11</v>
      </c>
      <c r="OH3" s="53"/>
      <c r="OI3" s="53"/>
      <c r="OJ3" s="53"/>
      <c r="OK3" s="53"/>
      <c r="OL3" s="53"/>
      <c r="OM3" s="53">
        <v>4.5</v>
      </c>
      <c r="ON3" s="53">
        <v>1.7</v>
      </c>
      <c r="OO3" s="53">
        <v>4</v>
      </c>
      <c r="OP3" s="53"/>
      <c r="OQ3" s="53">
        <v>14</v>
      </c>
      <c r="OR3" s="53">
        <v>6.8</v>
      </c>
      <c r="OS3" s="53"/>
      <c r="OT3" s="53">
        <v>33</v>
      </c>
      <c r="OU3" s="53">
        <v>7.8</v>
      </c>
      <c r="OV3" s="53"/>
      <c r="OW3" s="53">
        <v>17</v>
      </c>
      <c r="OX3" s="53">
        <v>4.5</v>
      </c>
      <c r="OY3" s="53"/>
      <c r="OZ3" s="53"/>
      <c r="PA3" s="53"/>
      <c r="PB3" s="53"/>
      <c r="PC3" s="53"/>
      <c r="PD3" s="53">
        <v>920</v>
      </c>
      <c r="PE3" s="53">
        <v>130</v>
      </c>
      <c r="PF3" s="53">
        <v>2</v>
      </c>
      <c r="PG3" s="53"/>
      <c r="PH3" s="53"/>
      <c r="PI3" s="53"/>
      <c r="PJ3" s="53"/>
      <c r="PK3" s="53"/>
      <c r="PL3" s="53">
        <v>2</v>
      </c>
      <c r="PM3" s="53">
        <v>1.7</v>
      </c>
      <c r="PN3" s="53"/>
      <c r="PO3" s="53"/>
      <c r="PP3" s="53"/>
      <c r="PQ3" s="53">
        <v>7.8</v>
      </c>
      <c r="PR3" s="53"/>
      <c r="PS3" s="53"/>
      <c r="PT3" s="53"/>
      <c r="PU3" s="53">
        <v>2</v>
      </c>
      <c r="PV3" s="53"/>
      <c r="PW3" s="53"/>
      <c r="PX3" s="53">
        <v>1.7</v>
      </c>
      <c r="PY3" s="53">
        <v>2</v>
      </c>
      <c r="PZ3" s="53">
        <v>46</v>
      </c>
      <c r="QA3" s="53">
        <v>1.7</v>
      </c>
      <c r="QB3" s="53"/>
      <c r="QC3" s="53">
        <v>4.5</v>
      </c>
      <c r="QD3" s="53"/>
      <c r="QE3" s="53">
        <v>33</v>
      </c>
      <c r="QF3" s="53">
        <v>9.3000000000000007</v>
      </c>
      <c r="QG3" s="53"/>
      <c r="QH3" s="53"/>
      <c r="QI3" s="53"/>
      <c r="QJ3" s="53"/>
      <c r="QK3" s="53"/>
      <c r="QL3" s="53"/>
      <c r="QM3" s="53">
        <v>1.7</v>
      </c>
      <c r="QN3" s="53">
        <v>11</v>
      </c>
      <c r="QO3" s="53"/>
      <c r="QP3" s="53">
        <v>49</v>
      </c>
      <c r="QQ3" s="53">
        <v>2</v>
      </c>
      <c r="QR3" s="53">
        <v>4</v>
      </c>
      <c r="QS3" s="53"/>
      <c r="QT3" s="53">
        <v>7.8</v>
      </c>
      <c r="QU3" s="53"/>
      <c r="QV3" s="53">
        <v>49</v>
      </c>
      <c r="QW3" s="53">
        <v>13</v>
      </c>
      <c r="QX3" s="53"/>
      <c r="QY3" s="53"/>
      <c r="QZ3" s="53">
        <v>7.8</v>
      </c>
      <c r="RA3" s="53"/>
      <c r="RB3" s="53"/>
      <c r="RC3" s="53"/>
      <c r="RD3" s="53"/>
      <c r="RE3" s="53">
        <v>79</v>
      </c>
      <c r="RF3" s="53" t="s">
        <v>9</v>
      </c>
      <c r="RG3" s="53">
        <v>4.5</v>
      </c>
      <c r="RH3" s="53"/>
      <c r="RI3" s="53">
        <v>1.7</v>
      </c>
      <c r="RJ3" s="53"/>
      <c r="RK3" s="53">
        <v>49</v>
      </c>
      <c r="RL3" s="53">
        <v>4.5</v>
      </c>
      <c r="RM3" s="53">
        <v>33</v>
      </c>
      <c r="RN3" s="53">
        <v>49</v>
      </c>
      <c r="RO3" s="53">
        <v>17</v>
      </c>
      <c r="RP3" s="53"/>
      <c r="RQ3" s="53">
        <v>2</v>
      </c>
      <c r="RR3" s="53"/>
      <c r="RS3" s="53"/>
      <c r="RT3" s="53">
        <v>1.7</v>
      </c>
      <c r="RU3" s="53">
        <v>1.7</v>
      </c>
      <c r="RV3" s="53">
        <v>1.7</v>
      </c>
      <c r="RW3" s="53">
        <v>1.7</v>
      </c>
      <c r="RX3" s="53"/>
      <c r="RY3" s="53"/>
      <c r="RZ3" s="53"/>
      <c r="SA3" s="53"/>
      <c r="SB3" s="53"/>
      <c r="SC3" s="61"/>
      <c r="SD3" s="61"/>
      <c r="SE3" s="61"/>
      <c r="SF3" s="61"/>
      <c r="SG3" s="72"/>
      <c r="SH3" s="72">
        <v>1.7</v>
      </c>
      <c r="SI3" s="72">
        <v>23</v>
      </c>
      <c r="SJ3" s="72">
        <v>4.5</v>
      </c>
      <c r="SK3" s="72"/>
      <c r="SM3" s="73"/>
      <c r="SN3" s="73">
        <v>13</v>
      </c>
      <c r="SQ3" s="71">
        <v>7.8</v>
      </c>
      <c r="SV3" s="62">
        <v>7.8</v>
      </c>
      <c r="TA3" s="62">
        <v>1.7</v>
      </c>
      <c r="TB3" s="62">
        <v>4.5</v>
      </c>
      <c r="TD3" s="62">
        <v>1.7</v>
      </c>
      <c r="TG3" s="62">
        <v>4</v>
      </c>
      <c r="TK3" s="62">
        <v>1.8</v>
      </c>
      <c r="TL3" s="62">
        <v>1.8</v>
      </c>
      <c r="TO3" s="62">
        <v>4.5</v>
      </c>
      <c r="TS3" s="62">
        <v>4</v>
      </c>
      <c r="TY3" s="62">
        <v>1.7</v>
      </c>
      <c r="TZ3" s="62">
        <v>2</v>
      </c>
      <c r="UF3" s="62">
        <v>1.7</v>
      </c>
      <c r="UG3" s="62">
        <v>2</v>
      </c>
      <c r="UM3" s="62">
        <v>1.7</v>
      </c>
      <c r="UN3" s="62">
        <v>33</v>
      </c>
      <c r="UO3" s="62">
        <v>17</v>
      </c>
      <c r="UP3" s="62">
        <v>17</v>
      </c>
      <c r="UQ3" s="62">
        <v>1.7</v>
      </c>
      <c r="UT3" s="62">
        <v>13</v>
      </c>
      <c r="UU3" s="62">
        <v>1.7</v>
      </c>
      <c r="UY3" s="62">
        <v>7.8</v>
      </c>
      <c r="UZ3" s="62">
        <v>4.5</v>
      </c>
      <c r="VF3" s="62">
        <v>7.8</v>
      </c>
      <c r="VH3" s="62">
        <v>6.1</v>
      </c>
      <c r="VJ3" s="62">
        <v>23</v>
      </c>
      <c r="VK3" s="62">
        <v>4</v>
      </c>
      <c r="VP3" s="62">
        <v>49</v>
      </c>
      <c r="VQ3" s="62">
        <v>11</v>
      </c>
      <c r="VU3" s="62">
        <v>1.7</v>
      </c>
      <c r="VX3" s="62">
        <v>1.7</v>
      </c>
      <c r="VZ3" s="62">
        <v>17</v>
      </c>
      <c r="WA3" s="62">
        <v>2</v>
      </c>
      <c r="WB3" s="62">
        <v>49</v>
      </c>
      <c r="WC3" s="62">
        <v>1.7</v>
      </c>
      <c r="WD3" s="62">
        <v>49</v>
      </c>
      <c r="WE3" s="62">
        <v>7.8</v>
      </c>
      <c r="WG3" s="62">
        <v>2</v>
      </c>
      <c r="WH3" s="62">
        <v>17</v>
      </c>
      <c r="WI3" s="62">
        <v>11</v>
      </c>
      <c r="WJ3" s="62">
        <v>46</v>
      </c>
      <c r="WK3" s="62">
        <v>4.5</v>
      </c>
      <c r="WL3" s="62">
        <v>1.7</v>
      </c>
      <c r="WO3" s="62">
        <v>33</v>
      </c>
      <c r="WP3" s="62">
        <v>23</v>
      </c>
      <c r="WQ3" s="62">
        <v>7.8</v>
      </c>
      <c r="WZ3" s="62">
        <v>1.7</v>
      </c>
      <c r="XB3" s="62">
        <v>2</v>
      </c>
      <c r="XD3" s="62">
        <v>1.7</v>
      </c>
      <c r="XF3" s="62">
        <v>1.7</v>
      </c>
      <c r="XG3" s="62">
        <v>2</v>
      </c>
      <c r="XI3" s="62">
        <v>1.7</v>
      </c>
      <c r="XJ3" s="62">
        <v>4</v>
      </c>
      <c r="XL3" s="62">
        <v>2</v>
      </c>
      <c r="XM3" s="62">
        <v>2</v>
      </c>
      <c r="XN3" s="62">
        <v>2</v>
      </c>
      <c r="XP3" s="62">
        <v>33</v>
      </c>
      <c r="XQ3" s="62">
        <v>2</v>
      </c>
      <c r="XW3" s="62">
        <v>23</v>
      </c>
      <c r="XX3" s="62">
        <v>2</v>
      </c>
      <c r="XY3" s="62">
        <v>13</v>
      </c>
      <c r="YF3" s="62">
        <v>13</v>
      </c>
      <c r="YK3" s="62">
        <v>33</v>
      </c>
      <c r="YL3" s="62">
        <v>17</v>
      </c>
      <c r="YM3" s="62">
        <v>49</v>
      </c>
      <c r="YN3" s="62">
        <v>7.8</v>
      </c>
      <c r="YO3" s="62">
        <v>13</v>
      </c>
      <c r="YQ3" s="62">
        <v>2</v>
      </c>
      <c r="ZB3" s="62">
        <v>2</v>
      </c>
      <c r="ZD3" s="62">
        <v>2</v>
      </c>
      <c r="ZE3" s="62">
        <v>1.7</v>
      </c>
      <c r="ZF3" s="62">
        <v>1.7</v>
      </c>
      <c r="ZG3" s="62">
        <v>1.7</v>
      </c>
      <c r="ZH3" s="62">
        <v>2</v>
      </c>
      <c r="ZI3" s="62">
        <v>1.7</v>
      </c>
      <c r="ZJ3" s="62">
        <v>1.7</v>
      </c>
      <c r="ZK3" s="62">
        <v>1.7</v>
      </c>
      <c r="ZL3" s="62">
        <v>23</v>
      </c>
      <c r="ZM3" s="62">
        <v>79</v>
      </c>
      <c r="ZN3" s="62">
        <v>17</v>
      </c>
      <c r="ZO3" s="62">
        <v>11</v>
      </c>
      <c r="ZP3" s="62">
        <v>17</v>
      </c>
      <c r="ZQ3" s="62">
        <v>22</v>
      </c>
      <c r="ZR3" s="62">
        <v>4</v>
      </c>
      <c r="ZS3" s="62">
        <v>4.5</v>
      </c>
      <c r="ZT3" s="62">
        <v>7.8</v>
      </c>
      <c r="ZU3" s="62">
        <v>49</v>
      </c>
      <c r="ZV3" s="62">
        <v>17</v>
      </c>
      <c r="ZW3" s="62">
        <v>2</v>
      </c>
      <c r="ZX3" s="62">
        <v>2</v>
      </c>
      <c r="AAH3" s="62">
        <v>130</v>
      </c>
      <c r="AAI3" s="62">
        <v>2</v>
      </c>
      <c r="AAK3" s="62">
        <v>23</v>
      </c>
      <c r="AAL3" s="62">
        <v>1.7</v>
      </c>
      <c r="AAM3" s="62">
        <v>1.7</v>
      </c>
      <c r="AAN3" s="62">
        <v>2</v>
      </c>
      <c r="AAP3" s="62">
        <v>4</v>
      </c>
      <c r="AAQ3" s="62">
        <v>4.5</v>
      </c>
      <c r="AAR3" s="62">
        <v>2</v>
      </c>
      <c r="AAT3" s="62">
        <v>2</v>
      </c>
      <c r="AAU3" s="62">
        <v>4.5</v>
      </c>
      <c r="AAV3" s="62">
        <v>7.8</v>
      </c>
      <c r="AAZ3" s="62">
        <v>1.7</v>
      </c>
      <c r="ABA3" s="62">
        <v>4</v>
      </c>
      <c r="ABB3" s="62">
        <v>1.7</v>
      </c>
      <c r="ABE3" s="62">
        <v>27</v>
      </c>
      <c r="ABF3" s="62">
        <v>4.5</v>
      </c>
      <c r="ABI3" s="62">
        <v>1.7</v>
      </c>
      <c r="ABJ3" s="62">
        <v>4.5</v>
      </c>
      <c r="ABK3" s="62">
        <v>46</v>
      </c>
      <c r="ABL3" s="62">
        <v>1.7</v>
      </c>
      <c r="ABR3" s="62">
        <v>2</v>
      </c>
      <c r="ABS3" s="62">
        <v>1.7</v>
      </c>
      <c r="ABU3" s="62">
        <v>4.5</v>
      </c>
      <c r="ABW3" s="62">
        <v>13</v>
      </c>
      <c r="ABX3" s="62">
        <v>4.5</v>
      </c>
      <c r="ABY3" s="62">
        <v>2</v>
      </c>
      <c r="ACA3" s="62">
        <v>2</v>
      </c>
      <c r="ACC3" s="62">
        <v>4.5</v>
      </c>
      <c r="ACD3" s="62">
        <v>6.8</v>
      </c>
      <c r="ACE3" s="62">
        <v>2</v>
      </c>
      <c r="ACH3" s="62">
        <v>7.8</v>
      </c>
      <c r="ACI3" s="62">
        <v>2</v>
      </c>
      <c r="ACL3" s="62">
        <v>7.8</v>
      </c>
      <c r="ACN3" s="62">
        <v>7.8</v>
      </c>
      <c r="ACP3" s="62">
        <v>33</v>
      </c>
      <c r="ACQ3" s="62">
        <v>6.8</v>
      </c>
      <c r="ACR3" s="62">
        <v>46</v>
      </c>
      <c r="ACS3" s="62">
        <v>2</v>
      </c>
      <c r="ACU3" s="62">
        <v>49</v>
      </c>
      <c r="ACV3" s="62">
        <v>6.8</v>
      </c>
      <c r="ACY3" s="62">
        <v>130</v>
      </c>
      <c r="ACZ3" s="62">
        <v>33</v>
      </c>
      <c r="ADA3" s="62">
        <v>23</v>
      </c>
      <c r="ADB3" s="62">
        <v>6.8</v>
      </c>
      <c r="ADJ3" s="62">
        <v>22</v>
      </c>
      <c r="ADK3" s="62">
        <v>4.5</v>
      </c>
      <c r="ADL3" s="62">
        <v>68</v>
      </c>
      <c r="ADM3" s="62">
        <v>1.7</v>
      </c>
      <c r="ADN3" s="62">
        <v>78</v>
      </c>
      <c r="ADO3" s="62">
        <v>2</v>
      </c>
      <c r="ADQ3" s="62">
        <v>7.8</v>
      </c>
      <c r="ADR3" s="62">
        <v>1.7</v>
      </c>
      <c r="ADS3" s="62">
        <v>1.7</v>
      </c>
      <c r="ADU3" s="62">
        <v>1.7</v>
      </c>
      <c r="ADW3" s="62">
        <v>2</v>
      </c>
      <c r="ADX3" s="62">
        <v>1.7</v>
      </c>
      <c r="ADZ3" s="62">
        <v>17</v>
      </c>
      <c r="AEB3" s="62">
        <v>4.5</v>
      </c>
      <c r="AEC3" s="62">
        <v>1.7</v>
      </c>
      <c r="AEJ3" s="62">
        <v>4</v>
      </c>
      <c r="AEP3" s="62">
        <v>4.5</v>
      </c>
      <c r="AEQ3" s="62">
        <v>4.5</v>
      </c>
      <c r="AEU3" s="62">
        <v>17</v>
      </c>
      <c r="AEV3" s="62">
        <v>4.5</v>
      </c>
      <c r="AEZ3" s="62">
        <v>4.5</v>
      </c>
      <c r="AFA3" s="62">
        <v>4.5</v>
      </c>
      <c r="AFB3" s="62">
        <v>21</v>
      </c>
      <c r="AFC3" s="62">
        <v>4</v>
      </c>
      <c r="AFD3" s="62">
        <v>6.8</v>
      </c>
      <c r="AFL3" s="62">
        <v>1.7</v>
      </c>
      <c r="AFM3" s="62">
        <v>13</v>
      </c>
      <c r="AFN3" s="62">
        <v>17</v>
      </c>
      <c r="AFS3" s="62">
        <v>2</v>
      </c>
      <c r="AFU3" s="62">
        <v>11</v>
      </c>
      <c r="AFV3" s="62">
        <v>4</v>
      </c>
      <c r="AFW3" s="62">
        <v>1.7</v>
      </c>
      <c r="AFZ3" s="62">
        <v>4.5</v>
      </c>
      <c r="AGC3" s="62">
        <v>2</v>
      </c>
      <c r="AGF3" s="62">
        <v>79</v>
      </c>
      <c r="AGG3" s="62">
        <v>6.8</v>
      </c>
      <c r="AGJ3" s="62">
        <v>4.5</v>
      </c>
      <c r="AGL3" s="62">
        <v>4.5</v>
      </c>
      <c r="AGM3" s="62">
        <v>2</v>
      </c>
      <c r="AGN3" s="62">
        <v>6.1</v>
      </c>
    </row>
    <row r="4" spans="1:872">
      <c r="A4" s="62" t="s">
        <v>18</v>
      </c>
      <c r="B4" s="68">
        <v>35</v>
      </c>
      <c r="C4" s="69"/>
      <c r="D4" s="69">
        <v>350</v>
      </c>
      <c r="E4" s="69"/>
      <c r="F4" s="69"/>
      <c r="G4" s="69">
        <v>49</v>
      </c>
      <c r="H4" s="69">
        <v>79</v>
      </c>
      <c r="I4" s="69">
        <v>33</v>
      </c>
      <c r="J4" s="69">
        <v>33</v>
      </c>
      <c r="K4" s="69">
        <v>4.5</v>
      </c>
      <c r="L4" s="69">
        <v>4.5</v>
      </c>
      <c r="M4" s="69">
        <v>4.5</v>
      </c>
      <c r="N4" s="69">
        <v>130</v>
      </c>
      <c r="O4" s="69">
        <v>79</v>
      </c>
      <c r="P4" s="69">
        <v>17</v>
      </c>
      <c r="Q4" s="69"/>
      <c r="R4" s="69"/>
      <c r="S4" s="69"/>
      <c r="T4" s="69"/>
      <c r="U4" s="69">
        <v>7.8</v>
      </c>
      <c r="V4" s="69"/>
      <c r="W4" s="69">
        <v>130</v>
      </c>
      <c r="X4" s="69">
        <v>4.5</v>
      </c>
      <c r="Y4" s="69">
        <v>33</v>
      </c>
      <c r="Z4" s="69">
        <v>4.5</v>
      </c>
      <c r="AA4" s="69">
        <v>79</v>
      </c>
      <c r="AB4" s="69">
        <v>79</v>
      </c>
      <c r="AC4" s="69">
        <v>49</v>
      </c>
      <c r="AD4" s="69">
        <v>14</v>
      </c>
      <c r="AE4" s="69">
        <v>49</v>
      </c>
      <c r="AF4" s="69">
        <v>27</v>
      </c>
      <c r="AG4" s="69">
        <v>23</v>
      </c>
      <c r="AH4" s="69">
        <v>13</v>
      </c>
      <c r="AI4" s="69">
        <v>130</v>
      </c>
      <c r="AJ4" s="69">
        <v>4.5</v>
      </c>
      <c r="AK4" s="69">
        <v>4.5</v>
      </c>
      <c r="AL4" s="69">
        <v>2</v>
      </c>
      <c r="AM4" s="69">
        <v>2</v>
      </c>
      <c r="AN4" s="69">
        <v>2</v>
      </c>
      <c r="AO4" s="69">
        <v>49</v>
      </c>
      <c r="AP4" s="69">
        <v>7.8</v>
      </c>
      <c r="AQ4" s="69">
        <v>240</v>
      </c>
      <c r="AR4" s="69">
        <v>130</v>
      </c>
      <c r="AS4" s="69">
        <v>23</v>
      </c>
      <c r="AT4" s="69">
        <v>23</v>
      </c>
      <c r="AU4" s="69">
        <v>79</v>
      </c>
      <c r="AV4" s="69">
        <v>34</v>
      </c>
      <c r="AW4" s="69">
        <v>223</v>
      </c>
      <c r="AX4" s="69">
        <v>130</v>
      </c>
      <c r="AY4" s="69">
        <v>110</v>
      </c>
      <c r="AZ4" s="69">
        <v>130</v>
      </c>
      <c r="BA4" s="69">
        <v>21</v>
      </c>
      <c r="BB4" s="69">
        <v>7.8</v>
      </c>
      <c r="BC4" s="69">
        <v>6.8</v>
      </c>
      <c r="BD4" s="69">
        <v>17</v>
      </c>
      <c r="BE4" s="69">
        <v>49</v>
      </c>
      <c r="BF4" s="69"/>
      <c r="BG4" s="69">
        <v>130</v>
      </c>
      <c r="BH4" s="69">
        <v>4.5</v>
      </c>
      <c r="BI4" s="69">
        <v>2</v>
      </c>
      <c r="BJ4" s="69">
        <v>1.7</v>
      </c>
      <c r="BK4" s="69">
        <v>7.8</v>
      </c>
      <c r="BL4" s="69">
        <v>6.8</v>
      </c>
      <c r="BM4" s="69">
        <v>17</v>
      </c>
      <c r="BN4" s="69">
        <v>70</v>
      </c>
      <c r="BO4" s="69">
        <v>6.8</v>
      </c>
      <c r="BP4" s="69"/>
      <c r="BQ4" s="69"/>
      <c r="BR4" s="69"/>
      <c r="BS4" s="69">
        <v>49</v>
      </c>
      <c r="BT4" s="69">
        <v>33</v>
      </c>
      <c r="BU4" s="69">
        <v>49</v>
      </c>
      <c r="BV4" s="69">
        <v>70</v>
      </c>
      <c r="BW4" s="69">
        <v>11</v>
      </c>
      <c r="BX4" s="69">
        <v>22</v>
      </c>
      <c r="BY4" s="69">
        <v>22</v>
      </c>
      <c r="BZ4" s="69"/>
      <c r="CA4" s="69">
        <v>4.5</v>
      </c>
      <c r="CB4" s="69">
        <v>6.8</v>
      </c>
      <c r="CC4" s="69">
        <v>49</v>
      </c>
      <c r="CD4" s="69"/>
      <c r="CE4" s="69">
        <v>49</v>
      </c>
      <c r="CF4" s="69"/>
      <c r="CG4" s="69"/>
      <c r="CH4" s="69">
        <v>7.8</v>
      </c>
      <c r="CI4" s="69">
        <v>49</v>
      </c>
      <c r="CJ4" s="69">
        <v>13</v>
      </c>
      <c r="CK4" s="69">
        <v>17</v>
      </c>
      <c r="CL4" s="69">
        <v>31</v>
      </c>
      <c r="CM4" s="69">
        <v>4.5</v>
      </c>
      <c r="CN4" s="69"/>
      <c r="CO4" s="69"/>
      <c r="CP4" s="69"/>
      <c r="CQ4" s="69">
        <v>49</v>
      </c>
      <c r="CR4" s="69">
        <v>1.7</v>
      </c>
      <c r="CS4" s="69">
        <v>79</v>
      </c>
      <c r="CT4" s="69">
        <v>23</v>
      </c>
      <c r="CU4" s="69">
        <v>7.8</v>
      </c>
      <c r="CV4" s="69">
        <v>79</v>
      </c>
      <c r="CW4" s="69">
        <v>33</v>
      </c>
      <c r="CX4" s="69"/>
      <c r="CY4" s="69"/>
      <c r="CZ4" s="69">
        <v>11</v>
      </c>
      <c r="DA4" s="69"/>
      <c r="DB4" s="69">
        <v>33</v>
      </c>
      <c r="DC4" s="69"/>
      <c r="DD4" s="69"/>
      <c r="DE4" s="69">
        <v>7.8</v>
      </c>
      <c r="DF4" s="69"/>
      <c r="DG4" s="69">
        <v>350</v>
      </c>
      <c r="DH4" s="69">
        <v>130</v>
      </c>
      <c r="DI4" s="69">
        <v>26</v>
      </c>
      <c r="DJ4" s="69"/>
      <c r="DK4" s="69">
        <v>7.8</v>
      </c>
      <c r="DL4" s="69">
        <v>49</v>
      </c>
      <c r="DM4" s="69">
        <v>49</v>
      </c>
      <c r="DN4" s="69"/>
      <c r="DO4" s="69">
        <v>130</v>
      </c>
      <c r="DP4" s="69">
        <v>21</v>
      </c>
      <c r="DQ4" s="69">
        <v>79</v>
      </c>
      <c r="DR4" s="69">
        <v>49</v>
      </c>
      <c r="DS4" s="69">
        <v>49</v>
      </c>
      <c r="DT4" s="69">
        <v>240</v>
      </c>
      <c r="DU4" s="69">
        <v>49</v>
      </c>
      <c r="DV4" s="69">
        <v>70</v>
      </c>
      <c r="DW4" s="69">
        <v>13</v>
      </c>
      <c r="DX4" s="69">
        <v>11</v>
      </c>
      <c r="DY4" s="69"/>
      <c r="DZ4" s="69"/>
      <c r="EA4" s="69">
        <v>70</v>
      </c>
      <c r="EB4" s="69"/>
      <c r="EC4" s="69">
        <v>11</v>
      </c>
      <c r="ED4" s="69"/>
      <c r="EE4" s="69"/>
      <c r="EF4" s="69">
        <v>33</v>
      </c>
      <c r="EG4" s="69">
        <v>7.8</v>
      </c>
      <c r="EH4" s="69"/>
      <c r="EI4" s="69"/>
      <c r="EJ4" s="69">
        <v>11</v>
      </c>
      <c r="EK4" s="69">
        <v>7.8</v>
      </c>
      <c r="EL4" s="69">
        <v>1.7</v>
      </c>
      <c r="EM4" s="69">
        <v>49</v>
      </c>
      <c r="EN4" s="69">
        <v>1.8</v>
      </c>
      <c r="EO4" s="69"/>
      <c r="EP4" s="69">
        <v>23</v>
      </c>
      <c r="EQ4" s="69">
        <v>1.7</v>
      </c>
      <c r="ER4" s="69"/>
      <c r="ES4" s="69">
        <v>350</v>
      </c>
      <c r="ET4" s="69">
        <v>13</v>
      </c>
      <c r="EU4" s="69">
        <v>6.8</v>
      </c>
      <c r="EV4" s="69">
        <v>11</v>
      </c>
      <c r="EW4" s="69">
        <v>2</v>
      </c>
      <c r="EX4" s="69">
        <v>79</v>
      </c>
      <c r="EY4" s="69">
        <v>7.8</v>
      </c>
      <c r="EZ4" s="69">
        <v>1.7</v>
      </c>
      <c r="FA4" s="69">
        <v>4.5</v>
      </c>
      <c r="FB4" s="69">
        <v>1.8</v>
      </c>
      <c r="FC4" s="69">
        <v>1.7</v>
      </c>
      <c r="FD4" s="69">
        <v>4.5</v>
      </c>
      <c r="FE4" s="69">
        <v>49</v>
      </c>
      <c r="FF4" s="69">
        <v>170</v>
      </c>
      <c r="FG4" s="69">
        <v>7.8</v>
      </c>
      <c r="FH4" s="69">
        <v>49</v>
      </c>
      <c r="FI4" s="69">
        <v>46</v>
      </c>
      <c r="FJ4" s="69">
        <v>6.8</v>
      </c>
      <c r="FK4" s="69">
        <v>49</v>
      </c>
      <c r="FL4" s="69">
        <v>26</v>
      </c>
      <c r="FM4" s="69">
        <v>540</v>
      </c>
      <c r="FN4" s="69">
        <v>33</v>
      </c>
      <c r="FO4" s="69"/>
      <c r="FP4" s="69">
        <v>350</v>
      </c>
      <c r="FQ4" s="69"/>
      <c r="FR4" s="69">
        <v>23</v>
      </c>
      <c r="FS4" s="69"/>
      <c r="FT4" s="70">
        <v>110</v>
      </c>
      <c r="FU4" s="70">
        <v>11</v>
      </c>
      <c r="FV4" s="70"/>
      <c r="FW4" s="70">
        <v>79</v>
      </c>
      <c r="FX4" s="70"/>
      <c r="FY4" s="70">
        <v>2</v>
      </c>
      <c r="FZ4" s="70">
        <v>6.8</v>
      </c>
      <c r="GA4" s="70">
        <v>1.7</v>
      </c>
      <c r="GB4" s="70"/>
      <c r="GC4" s="70">
        <v>4</v>
      </c>
      <c r="GD4" s="70"/>
      <c r="GE4" s="70">
        <v>6.8</v>
      </c>
      <c r="GF4" s="70">
        <v>1.7</v>
      </c>
      <c r="GG4" s="70">
        <v>1.7</v>
      </c>
      <c r="GH4" s="70"/>
      <c r="GI4" s="70">
        <v>33</v>
      </c>
      <c r="GJ4" s="70">
        <v>17</v>
      </c>
      <c r="GK4" s="70"/>
      <c r="GL4" s="70">
        <v>49</v>
      </c>
      <c r="GM4" s="70">
        <v>23</v>
      </c>
      <c r="GN4" s="70">
        <v>13</v>
      </c>
      <c r="GO4" s="70"/>
      <c r="GP4" s="70"/>
      <c r="GQ4" s="69"/>
      <c r="GR4" s="69"/>
      <c r="GS4" s="69"/>
      <c r="GT4" s="70">
        <v>130</v>
      </c>
      <c r="GU4" s="70">
        <v>49</v>
      </c>
      <c r="GV4" s="70"/>
      <c r="GW4" s="70">
        <v>280</v>
      </c>
      <c r="GX4" s="70">
        <v>46</v>
      </c>
      <c r="GY4" s="70">
        <v>33</v>
      </c>
      <c r="GZ4" s="70">
        <v>7.8</v>
      </c>
      <c r="HA4" s="70">
        <v>49</v>
      </c>
      <c r="HB4" s="70">
        <v>23</v>
      </c>
      <c r="HC4" s="70"/>
      <c r="HD4" s="70">
        <v>17</v>
      </c>
      <c r="HE4" s="70">
        <v>26</v>
      </c>
      <c r="HF4" s="70">
        <v>33</v>
      </c>
      <c r="HG4" s="70">
        <v>13</v>
      </c>
      <c r="HH4" s="70"/>
      <c r="HI4" s="70">
        <v>27</v>
      </c>
      <c r="HJ4" s="70">
        <v>130</v>
      </c>
      <c r="HK4" s="70">
        <v>7.8</v>
      </c>
      <c r="HL4" s="70"/>
      <c r="HM4" s="70">
        <v>13</v>
      </c>
      <c r="HN4" s="70">
        <v>79</v>
      </c>
      <c r="HO4" s="70">
        <v>4.5</v>
      </c>
      <c r="HP4" s="70">
        <v>11</v>
      </c>
      <c r="HQ4" s="70">
        <v>17</v>
      </c>
      <c r="HR4" s="70">
        <v>170</v>
      </c>
      <c r="HS4" s="70">
        <v>23</v>
      </c>
      <c r="HT4" s="70">
        <v>130</v>
      </c>
      <c r="HU4" s="70"/>
      <c r="HV4" s="70">
        <v>79</v>
      </c>
      <c r="HW4" s="70">
        <v>22</v>
      </c>
      <c r="HX4" s="70">
        <v>49</v>
      </c>
      <c r="HY4" s="70">
        <v>23</v>
      </c>
      <c r="HZ4" s="70">
        <v>17</v>
      </c>
      <c r="IA4" s="70"/>
      <c r="IB4" s="70">
        <v>46</v>
      </c>
      <c r="IC4" s="70">
        <v>33</v>
      </c>
      <c r="ID4" s="70">
        <v>33</v>
      </c>
      <c r="IE4" s="70"/>
      <c r="IF4" s="70">
        <v>13</v>
      </c>
      <c r="IG4" s="70"/>
      <c r="IH4" s="70"/>
      <c r="II4" s="70"/>
      <c r="IJ4" s="70">
        <v>31</v>
      </c>
      <c r="IK4" s="70">
        <v>17</v>
      </c>
      <c r="IL4" s="70">
        <v>1.7</v>
      </c>
      <c r="IM4" s="70">
        <v>14</v>
      </c>
      <c r="IN4" s="70">
        <v>79</v>
      </c>
      <c r="IO4" s="70">
        <v>33</v>
      </c>
      <c r="IP4" s="70">
        <v>7.8</v>
      </c>
      <c r="IQ4" s="70"/>
      <c r="IR4" s="70">
        <v>46</v>
      </c>
      <c r="IS4" s="70">
        <v>11</v>
      </c>
      <c r="IT4" s="70"/>
      <c r="IU4" s="70"/>
      <c r="IV4" s="70"/>
      <c r="IW4" s="70"/>
      <c r="IX4" s="53"/>
      <c r="IY4" s="53"/>
      <c r="IZ4" s="53"/>
      <c r="JA4" s="53">
        <v>240</v>
      </c>
      <c r="JB4" s="53">
        <v>23</v>
      </c>
      <c r="JC4" s="53">
        <v>23</v>
      </c>
      <c r="JD4" s="53">
        <v>46</v>
      </c>
      <c r="JE4" s="53">
        <v>13</v>
      </c>
      <c r="JF4" s="53">
        <v>11</v>
      </c>
      <c r="JG4" s="53"/>
      <c r="JH4" s="53">
        <v>33</v>
      </c>
      <c r="JI4" s="53"/>
      <c r="JJ4" s="53">
        <v>33</v>
      </c>
      <c r="JK4" s="53">
        <v>6.8</v>
      </c>
      <c r="JL4" s="53">
        <v>33</v>
      </c>
      <c r="JM4" s="53"/>
      <c r="JN4" s="53"/>
      <c r="JO4" s="53"/>
      <c r="JP4" s="53">
        <v>79</v>
      </c>
      <c r="JQ4" s="53">
        <v>79</v>
      </c>
      <c r="JR4" s="53">
        <v>23</v>
      </c>
      <c r="JS4" s="53">
        <v>11</v>
      </c>
      <c r="JT4" s="53">
        <v>49</v>
      </c>
      <c r="JU4" s="53"/>
      <c r="JV4" s="53"/>
      <c r="JW4" s="53">
        <v>4</v>
      </c>
      <c r="JX4" s="53">
        <v>7.8</v>
      </c>
      <c r="JY4" s="53"/>
      <c r="JZ4" s="53"/>
      <c r="KA4" s="53">
        <v>350</v>
      </c>
      <c r="KB4" s="53">
        <v>4.5</v>
      </c>
      <c r="KC4" s="53"/>
      <c r="KD4" s="53">
        <v>4.5</v>
      </c>
      <c r="KE4" s="53"/>
      <c r="KF4" s="53">
        <v>33</v>
      </c>
      <c r="KG4" s="53">
        <v>23</v>
      </c>
      <c r="KH4" s="53">
        <v>11</v>
      </c>
      <c r="KI4" s="53"/>
      <c r="KJ4" s="53"/>
      <c r="KK4" s="53"/>
      <c r="KL4" s="53">
        <v>23</v>
      </c>
      <c r="KM4" s="53">
        <v>23</v>
      </c>
      <c r="KN4" s="53">
        <v>11</v>
      </c>
      <c r="KO4" s="53"/>
      <c r="KP4" s="53"/>
      <c r="KQ4" s="53"/>
      <c r="KR4" s="53"/>
      <c r="KS4" s="53"/>
      <c r="KT4" s="53"/>
      <c r="KU4" s="53">
        <v>46</v>
      </c>
      <c r="KV4" s="53">
        <v>17</v>
      </c>
      <c r="KW4" s="53">
        <v>130</v>
      </c>
      <c r="KX4" s="53">
        <v>4.5</v>
      </c>
      <c r="KY4" s="53">
        <v>22</v>
      </c>
      <c r="KZ4" s="53"/>
      <c r="LA4" s="53"/>
      <c r="LB4" s="53">
        <v>49</v>
      </c>
      <c r="LC4" s="53">
        <v>23</v>
      </c>
      <c r="LD4" s="53"/>
      <c r="LE4" s="53"/>
      <c r="LF4" s="53">
        <v>13</v>
      </c>
      <c r="LG4" s="53"/>
      <c r="LH4" s="53">
        <v>240</v>
      </c>
      <c r="LI4" s="53">
        <v>4.5</v>
      </c>
      <c r="LJ4" s="53"/>
      <c r="LK4" s="53">
        <v>49</v>
      </c>
      <c r="LL4" s="53">
        <v>1.7</v>
      </c>
      <c r="LM4" s="53">
        <v>2</v>
      </c>
      <c r="LN4" s="53"/>
      <c r="LO4" s="53"/>
      <c r="LP4" s="53">
        <v>130</v>
      </c>
      <c r="LQ4" s="53">
        <v>22</v>
      </c>
      <c r="LR4" s="53">
        <v>7.8</v>
      </c>
      <c r="LS4" s="53">
        <v>11</v>
      </c>
      <c r="LT4" s="53">
        <v>140</v>
      </c>
      <c r="LU4" s="53">
        <v>1.7</v>
      </c>
      <c r="LV4" s="53">
        <v>13</v>
      </c>
      <c r="LW4" s="53"/>
      <c r="LX4" s="53"/>
      <c r="LY4" s="53"/>
      <c r="LZ4" s="53">
        <v>22</v>
      </c>
      <c r="MA4" s="53">
        <v>7.8</v>
      </c>
      <c r="MB4" s="53"/>
      <c r="MC4" s="53">
        <v>130</v>
      </c>
      <c r="MD4" s="53">
        <v>23</v>
      </c>
      <c r="ME4" s="53"/>
      <c r="MF4" s="53"/>
      <c r="MG4" s="53"/>
      <c r="MH4" s="53">
        <v>540</v>
      </c>
      <c r="MI4" s="53">
        <v>23</v>
      </c>
      <c r="MJ4" s="53">
        <v>79</v>
      </c>
      <c r="MK4" s="53"/>
      <c r="ML4" s="53"/>
      <c r="MM4" s="53"/>
      <c r="MN4" s="53"/>
      <c r="MO4" s="53">
        <v>79</v>
      </c>
      <c r="MP4" s="53">
        <v>49</v>
      </c>
      <c r="MQ4" s="53">
        <v>49</v>
      </c>
      <c r="MR4" s="53">
        <v>49</v>
      </c>
      <c r="MS4" s="53">
        <v>2</v>
      </c>
      <c r="MT4" s="53">
        <v>4</v>
      </c>
      <c r="MU4" s="53">
        <v>33</v>
      </c>
      <c r="MV4" s="53"/>
      <c r="MW4" s="53"/>
      <c r="MX4" s="53">
        <v>2</v>
      </c>
      <c r="MY4" s="53">
        <v>4.5</v>
      </c>
      <c r="MZ4" s="53"/>
      <c r="NA4" s="53">
        <v>6.8</v>
      </c>
      <c r="NB4" s="53"/>
      <c r="NC4" s="53"/>
      <c r="ND4" s="53">
        <v>1.7</v>
      </c>
      <c r="NE4" s="53">
        <v>4.5</v>
      </c>
      <c r="NF4" s="53">
        <v>1.7</v>
      </c>
      <c r="NG4" s="53">
        <v>1.7</v>
      </c>
      <c r="NH4" s="53">
        <v>22</v>
      </c>
      <c r="NI4" s="53">
        <v>7.8</v>
      </c>
      <c r="NJ4" s="53"/>
      <c r="NK4" s="53"/>
      <c r="NL4" s="53"/>
      <c r="NM4" s="53"/>
      <c r="NN4" s="53">
        <v>33</v>
      </c>
      <c r="NO4" s="53">
        <v>11</v>
      </c>
      <c r="NP4" s="53"/>
      <c r="NQ4" s="53"/>
      <c r="NR4" s="53"/>
      <c r="NS4" s="53"/>
      <c r="NT4" s="53">
        <v>79</v>
      </c>
      <c r="NU4" s="53">
        <v>2</v>
      </c>
      <c r="NV4" s="53"/>
      <c r="NW4" s="53">
        <v>350</v>
      </c>
      <c r="NX4" s="53">
        <v>33</v>
      </c>
      <c r="NY4" s="53">
        <v>110</v>
      </c>
      <c r="NZ4" s="53">
        <v>23</v>
      </c>
      <c r="OA4" s="53">
        <v>49</v>
      </c>
      <c r="OB4" s="53">
        <v>23</v>
      </c>
      <c r="OC4" s="53">
        <v>13</v>
      </c>
      <c r="OD4" s="53"/>
      <c r="OE4" s="53">
        <v>240</v>
      </c>
      <c r="OF4" s="53">
        <v>49</v>
      </c>
      <c r="OG4" s="53">
        <v>23</v>
      </c>
      <c r="OH4" s="53">
        <v>79</v>
      </c>
      <c r="OI4" s="53">
        <v>33</v>
      </c>
      <c r="OJ4" s="53">
        <v>33</v>
      </c>
      <c r="OK4" s="53">
        <v>49</v>
      </c>
      <c r="OL4" s="53">
        <v>13</v>
      </c>
      <c r="OM4" s="53">
        <v>2</v>
      </c>
      <c r="ON4" s="53">
        <v>7.8</v>
      </c>
      <c r="OO4" s="53">
        <v>11</v>
      </c>
      <c r="OP4" s="53"/>
      <c r="OQ4" s="53">
        <v>6.8</v>
      </c>
      <c r="OR4" s="53">
        <v>27</v>
      </c>
      <c r="OS4" s="53">
        <v>4</v>
      </c>
      <c r="OT4" s="53">
        <v>33</v>
      </c>
      <c r="OU4" s="53">
        <v>13</v>
      </c>
      <c r="OV4" s="53"/>
      <c r="OW4" s="53">
        <v>49</v>
      </c>
      <c r="OX4" s="53">
        <v>23</v>
      </c>
      <c r="OY4" s="53">
        <v>7.8</v>
      </c>
      <c r="OZ4" s="53">
        <v>33</v>
      </c>
      <c r="PA4" s="53">
        <v>70</v>
      </c>
      <c r="PB4" s="53">
        <v>13</v>
      </c>
      <c r="PC4" s="53"/>
      <c r="PD4" s="53">
        <v>1600</v>
      </c>
      <c r="PE4" s="53">
        <v>920</v>
      </c>
      <c r="PF4" s="53">
        <v>6.8</v>
      </c>
      <c r="PG4" s="53"/>
      <c r="PH4" s="53"/>
      <c r="PI4" s="53"/>
      <c r="PJ4" s="53">
        <v>23</v>
      </c>
      <c r="PK4" s="53">
        <v>13</v>
      </c>
      <c r="PL4" s="53">
        <v>49</v>
      </c>
      <c r="PM4" s="53">
        <v>7.8</v>
      </c>
      <c r="PN4" s="53"/>
      <c r="PO4" s="53"/>
      <c r="PP4" s="53"/>
      <c r="PQ4" s="53">
        <v>110</v>
      </c>
      <c r="PR4" s="53">
        <v>17</v>
      </c>
      <c r="PS4" s="53"/>
      <c r="PT4" s="53"/>
      <c r="PU4" s="53">
        <v>7.8</v>
      </c>
      <c r="PV4" s="53"/>
      <c r="PW4" s="53"/>
      <c r="PX4" s="53">
        <v>1.7</v>
      </c>
      <c r="PY4" s="53">
        <v>2</v>
      </c>
      <c r="PZ4" s="53">
        <v>23</v>
      </c>
      <c r="QA4" s="53">
        <v>12</v>
      </c>
      <c r="QB4" s="53"/>
      <c r="QC4" s="53">
        <v>23</v>
      </c>
      <c r="QD4" s="53">
        <v>2</v>
      </c>
      <c r="QE4" s="53">
        <v>110</v>
      </c>
      <c r="QF4" s="53">
        <v>1.8</v>
      </c>
      <c r="QG4" s="53"/>
      <c r="QH4" s="53">
        <v>9.3000000000000007</v>
      </c>
      <c r="QI4" s="53">
        <v>4.5</v>
      </c>
      <c r="QJ4" s="53"/>
      <c r="QK4" s="53"/>
      <c r="QL4" s="53"/>
      <c r="QM4" s="53">
        <v>2</v>
      </c>
      <c r="QN4" s="53">
        <v>110</v>
      </c>
      <c r="QO4" s="53">
        <v>1.7</v>
      </c>
      <c r="QP4" s="53">
        <v>33</v>
      </c>
      <c r="QQ4" s="53">
        <v>2</v>
      </c>
      <c r="QR4" s="53">
        <v>17</v>
      </c>
      <c r="QS4" s="53">
        <v>33</v>
      </c>
      <c r="QT4" s="53">
        <v>23</v>
      </c>
      <c r="QU4" s="53">
        <v>7.8</v>
      </c>
      <c r="QV4" s="53">
        <v>46</v>
      </c>
      <c r="QW4" s="53">
        <v>33</v>
      </c>
      <c r="QX4" s="53">
        <v>21</v>
      </c>
      <c r="QY4" s="53"/>
      <c r="QZ4" s="53">
        <v>23</v>
      </c>
      <c r="RA4" s="53">
        <v>70</v>
      </c>
      <c r="RB4" s="53">
        <v>2</v>
      </c>
      <c r="RC4" s="53"/>
      <c r="RD4" s="53"/>
      <c r="RE4" s="53">
        <v>79</v>
      </c>
      <c r="RF4" s="53" t="s">
        <v>9</v>
      </c>
      <c r="RG4" s="53">
        <v>17</v>
      </c>
      <c r="RH4" s="53"/>
      <c r="RI4" s="53">
        <v>7.8</v>
      </c>
      <c r="RJ4" s="53"/>
      <c r="RK4" s="53">
        <v>49</v>
      </c>
      <c r="RL4" s="53">
        <v>7.8</v>
      </c>
      <c r="RM4" s="53">
        <v>22</v>
      </c>
      <c r="RN4" s="53">
        <v>130</v>
      </c>
      <c r="RO4" s="53">
        <v>13</v>
      </c>
      <c r="RP4" s="53"/>
      <c r="RQ4" s="53">
        <v>17</v>
      </c>
      <c r="RR4" s="53">
        <v>2</v>
      </c>
      <c r="RS4" s="53">
        <v>2</v>
      </c>
      <c r="RT4" s="53">
        <v>2</v>
      </c>
      <c r="RU4" s="53">
        <v>2</v>
      </c>
      <c r="RV4" s="53">
        <v>13</v>
      </c>
      <c r="RW4" s="53">
        <v>1.7</v>
      </c>
      <c r="RX4" s="53">
        <v>7.8</v>
      </c>
      <c r="RY4" s="53">
        <v>70</v>
      </c>
      <c r="RZ4" s="53">
        <v>7.8</v>
      </c>
      <c r="SA4" s="53">
        <v>17</v>
      </c>
      <c r="SB4" s="53">
        <v>4.5</v>
      </c>
      <c r="SC4" s="53">
        <v>33</v>
      </c>
      <c r="SD4" s="53">
        <v>4.5</v>
      </c>
      <c r="SE4" s="53"/>
      <c r="SF4" s="53"/>
      <c r="SG4" s="72"/>
      <c r="SH4" s="72">
        <v>17</v>
      </c>
      <c r="SI4" s="72">
        <v>70</v>
      </c>
      <c r="SJ4" s="72">
        <v>11</v>
      </c>
      <c r="SK4" s="72">
        <v>7.8</v>
      </c>
      <c r="SN4" s="62">
        <v>4.5</v>
      </c>
      <c r="SQ4" s="71">
        <v>17</v>
      </c>
      <c r="SV4" s="62">
        <v>17</v>
      </c>
      <c r="SW4" s="62">
        <v>2</v>
      </c>
      <c r="TA4" s="62">
        <v>13</v>
      </c>
      <c r="TB4" s="62">
        <v>6.8</v>
      </c>
      <c r="TD4" s="62">
        <v>4.5</v>
      </c>
      <c r="TG4" s="62">
        <v>23</v>
      </c>
      <c r="TH4" s="62">
        <v>6.8</v>
      </c>
      <c r="TI4" s="62">
        <v>4.5</v>
      </c>
      <c r="TK4" s="62">
        <v>17</v>
      </c>
      <c r="TL4" s="62">
        <v>17</v>
      </c>
      <c r="TM4" s="62">
        <v>7.8</v>
      </c>
      <c r="TN4" s="62">
        <v>7.8</v>
      </c>
      <c r="TO4" s="62">
        <v>11</v>
      </c>
      <c r="TP4" s="62">
        <v>23</v>
      </c>
      <c r="TS4" s="62">
        <v>79</v>
      </c>
      <c r="TT4" s="62">
        <v>2</v>
      </c>
      <c r="TU4" s="62">
        <v>4.5</v>
      </c>
      <c r="TZ4" s="62">
        <v>2</v>
      </c>
      <c r="UC4" s="62">
        <v>6.8</v>
      </c>
      <c r="UD4" s="62">
        <v>1.7</v>
      </c>
      <c r="UF4" s="62">
        <v>1.7</v>
      </c>
      <c r="UG4" s="62">
        <v>17</v>
      </c>
      <c r="UH4" s="62">
        <v>1.7</v>
      </c>
      <c r="UN4" s="62">
        <v>33</v>
      </c>
      <c r="UO4" s="62">
        <v>33</v>
      </c>
      <c r="UP4" s="62">
        <v>21</v>
      </c>
      <c r="UQ4" s="62">
        <v>2</v>
      </c>
      <c r="UT4" s="62">
        <v>23</v>
      </c>
      <c r="UU4" s="62">
        <v>4.5</v>
      </c>
      <c r="UY4" s="62">
        <v>110</v>
      </c>
      <c r="UZ4" s="62">
        <v>6.8</v>
      </c>
      <c r="VC4" s="62">
        <v>70</v>
      </c>
      <c r="VF4" s="62">
        <v>11</v>
      </c>
      <c r="VH4" s="62">
        <v>49</v>
      </c>
      <c r="VI4" s="62">
        <v>2</v>
      </c>
      <c r="VJ4" s="62">
        <v>350</v>
      </c>
      <c r="VK4" s="62">
        <v>22</v>
      </c>
      <c r="VL4" s="62">
        <v>33</v>
      </c>
      <c r="VM4" s="62">
        <v>7.8</v>
      </c>
      <c r="VP4" s="62">
        <v>240</v>
      </c>
      <c r="VQ4" s="62">
        <v>23</v>
      </c>
      <c r="VR4" s="62">
        <v>130</v>
      </c>
      <c r="VS4" s="62">
        <v>6.8</v>
      </c>
      <c r="VU4" s="62">
        <v>1.7</v>
      </c>
      <c r="VV4" s="62">
        <v>1.8</v>
      </c>
      <c r="VX4" s="62">
        <v>1.7</v>
      </c>
      <c r="VZ4" s="62">
        <v>21</v>
      </c>
      <c r="WA4" s="62">
        <v>7.8</v>
      </c>
      <c r="WB4" s="62">
        <v>6.8</v>
      </c>
      <c r="WC4" s="62">
        <v>4.5</v>
      </c>
      <c r="WD4" s="62">
        <v>79</v>
      </c>
      <c r="WE4" s="62">
        <v>6.8</v>
      </c>
      <c r="WG4" s="62">
        <v>4.5</v>
      </c>
      <c r="WH4" s="62">
        <v>23</v>
      </c>
      <c r="WI4" s="62">
        <v>2</v>
      </c>
      <c r="WJ4" s="62">
        <v>3.6</v>
      </c>
      <c r="WL4" s="62">
        <v>1.7</v>
      </c>
      <c r="WO4" s="62">
        <v>23</v>
      </c>
      <c r="WP4" s="62">
        <v>17</v>
      </c>
      <c r="WQ4" s="62">
        <v>7.8</v>
      </c>
      <c r="WZ4" s="62">
        <v>7.8</v>
      </c>
      <c r="XB4" s="62">
        <v>2</v>
      </c>
      <c r="XD4" s="62">
        <v>2</v>
      </c>
      <c r="XF4" s="62">
        <v>2</v>
      </c>
      <c r="XI4" s="62">
        <v>2</v>
      </c>
      <c r="XP4" s="62">
        <v>4.5</v>
      </c>
      <c r="XW4" s="62">
        <v>49</v>
      </c>
      <c r="XX4" s="62">
        <v>22</v>
      </c>
      <c r="XY4" s="62">
        <v>13</v>
      </c>
      <c r="YF4" s="62">
        <v>6.8</v>
      </c>
      <c r="YH4" s="62">
        <v>49</v>
      </c>
      <c r="YI4" s="62">
        <v>33</v>
      </c>
      <c r="YJ4" s="62">
        <v>6.8</v>
      </c>
      <c r="YK4" s="62">
        <v>27</v>
      </c>
      <c r="YL4" s="62">
        <v>70</v>
      </c>
      <c r="YM4" s="62">
        <v>350</v>
      </c>
      <c r="YN4" s="62">
        <v>70</v>
      </c>
      <c r="YO4" s="62">
        <v>17</v>
      </c>
      <c r="YP4" s="62">
        <v>23</v>
      </c>
      <c r="YQ4" s="62">
        <v>17</v>
      </c>
      <c r="YR4" s="62">
        <v>7.8</v>
      </c>
      <c r="YS4" s="62">
        <v>22</v>
      </c>
      <c r="YT4" s="62">
        <v>6.8</v>
      </c>
      <c r="YU4" s="62">
        <v>4</v>
      </c>
      <c r="YV4" s="62">
        <v>22</v>
      </c>
      <c r="YW4" s="62">
        <v>7.8</v>
      </c>
      <c r="YX4" s="62">
        <v>2</v>
      </c>
      <c r="ZB4" s="62">
        <v>13</v>
      </c>
      <c r="ZD4" s="62">
        <v>2</v>
      </c>
      <c r="ZE4" s="62">
        <v>1.7</v>
      </c>
      <c r="ZF4" s="62">
        <v>7.8</v>
      </c>
      <c r="ZG4" s="62">
        <v>2</v>
      </c>
      <c r="ZH4" s="62">
        <v>4.5</v>
      </c>
      <c r="ZI4" s="62">
        <v>6.8</v>
      </c>
      <c r="ZJ4" s="62">
        <v>4.5</v>
      </c>
      <c r="ZK4" s="62">
        <v>4.5</v>
      </c>
      <c r="ZL4" s="62">
        <v>27</v>
      </c>
      <c r="ZM4" s="62">
        <v>6.8</v>
      </c>
      <c r="ZN4" s="62">
        <v>33</v>
      </c>
      <c r="ZO4" s="62">
        <v>43</v>
      </c>
      <c r="ZP4" s="62">
        <v>4.5</v>
      </c>
      <c r="ZQ4" s="62">
        <v>33</v>
      </c>
      <c r="ZR4" s="62">
        <v>33</v>
      </c>
      <c r="ZS4" s="62">
        <v>23</v>
      </c>
      <c r="ZT4" s="62">
        <v>4.5</v>
      </c>
      <c r="ZU4" s="62">
        <v>130</v>
      </c>
      <c r="ZV4" s="62">
        <v>23</v>
      </c>
      <c r="ZW4" s="62">
        <v>21</v>
      </c>
      <c r="ZX4" s="62">
        <v>11</v>
      </c>
      <c r="ZY4" s="62">
        <v>11</v>
      </c>
      <c r="ZZ4" s="62">
        <v>17</v>
      </c>
      <c r="AAA4" s="62">
        <v>23</v>
      </c>
      <c r="AAB4" s="62">
        <v>2</v>
      </c>
      <c r="AAH4" s="62">
        <v>350</v>
      </c>
      <c r="AAI4" s="62">
        <v>23</v>
      </c>
      <c r="AAJ4" s="62">
        <v>7.8</v>
      </c>
      <c r="AAK4" s="62">
        <v>23</v>
      </c>
      <c r="AAL4" s="62">
        <v>4.5</v>
      </c>
      <c r="AAM4" s="62">
        <v>1.7</v>
      </c>
      <c r="AAN4" s="62">
        <v>2</v>
      </c>
      <c r="AAP4" s="62">
        <v>11</v>
      </c>
      <c r="AAR4" s="62">
        <v>2</v>
      </c>
      <c r="AAT4" s="62">
        <v>2</v>
      </c>
      <c r="AAU4" s="62">
        <v>7.8</v>
      </c>
      <c r="AAV4" s="62">
        <v>13</v>
      </c>
      <c r="AAZ4" s="62">
        <v>33</v>
      </c>
      <c r="ABA4" s="62">
        <v>79</v>
      </c>
      <c r="ABB4" s="62">
        <v>9.1999999999999993</v>
      </c>
      <c r="ABE4" s="62">
        <v>49</v>
      </c>
      <c r="ABF4" s="62">
        <v>1.7</v>
      </c>
      <c r="ABI4" s="62">
        <v>33</v>
      </c>
      <c r="ABJ4" s="62">
        <v>4</v>
      </c>
      <c r="ABK4" s="62">
        <v>79</v>
      </c>
      <c r="ABL4" s="62">
        <v>4.5</v>
      </c>
      <c r="ABS4" s="62">
        <v>13</v>
      </c>
      <c r="ABU4" s="62">
        <v>1.7</v>
      </c>
      <c r="ABW4" s="62">
        <v>49</v>
      </c>
      <c r="ABX4" s="62">
        <v>33</v>
      </c>
      <c r="ABY4" s="62">
        <v>7.8</v>
      </c>
      <c r="ACA4" s="62">
        <v>2</v>
      </c>
      <c r="ACC4" s="62">
        <v>540</v>
      </c>
      <c r="ACD4" s="62">
        <v>2</v>
      </c>
      <c r="ACE4" s="62">
        <v>7.8</v>
      </c>
      <c r="ACH4" s="62">
        <v>110</v>
      </c>
      <c r="ACI4" s="62">
        <v>4.5</v>
      </c>
      <c r="ACL4" s="62">
        <v>2</v>
      </c>
      <c r="ACN4" s="62">
        <v>13</v>
      </c>
      <c r="ACP4" s="62">
        <v>79</v>
      </c>
      <c r="ACQ4" s="62">
        <v>33</v>
      </c>
      <c r="ACR4" s="62">
        <v>110</v>
      </c>
      <c r="ACS4" s="62">
        <v>220</v>
      </c>
      <c r="ACT4" s="62">
        <v>49</v>
      </c>
      <c r="ACU4" s="62">
        <v>23</v>
      </c>
      <c r="ACV4" s="62">
        <v>17</v>
      </c>
      <c r="ACW4" s="62">
        <v>13</v>
      </c>
      <c r="ACY4" s="62">
        <v>130</v>
      </c>
      <c r="ACZ4" s="62">
        <v>23</v>
      </c>
      <c r="ADA4" s="62">
        <v>23</v>
      </c>
      <c r="ADB4" s="62">
        <v>13</v>
      </c>
      <c r="ADJ4" s="62">
        <v>23</v>
      </c>
      <c r="ADK4" s="62">
        <v>49</v>
      </c>
      <c r="ADL4" s="62">
        <v>33</v>
      </c>
      <c r="ADM4" s="62">
        <v>4.5</v>
      </c>
      <c r="ADN4" s="62">
        <v>33</v>
      </c>
      <c r="ADO4" s="62">
        <v>70</v>
      </c>
      <c r="ADP4" s="62">
        <v>2</v>
      </c>
      <c r="ADQ4" s="62">
        <v>23</v>
      </c>
      <c r="ADR4" s="62">
        <v>11</v>
      </c>
      <c r="ADS4" s="62">
        <v>1.7</v>
      </c>
      <c r="ADU4" s="62">
        <v>1.7</v>
      </c>
      <c r="ADV4" s="62">
        <v>11</v>
      </c>
      <c r="ADW4" s="62">
        <v>1.7</v>
      </c>
      <c r="ADX4" s="62">
        <v>1.7</v>
      </c>
      <c r="ADZ4" s="62">
        <v>23</v>
      </c>
      <c r="AEA4" s="62">
        <v>33</v>
      </c>
      <c r="AEB4" s="62">
        <v>13</v>
      </c>
      <c r="AEC4" s="62">
        <v>2</v>
      </c>
      <c r="AED4" s="62">
        <v>4.5</v>
      </c>
      <c r="AEJ4" s="62">
        <v>33</v>
      </c>
      <c r="AEK4" s="62">
        <v>17</v>
      </c>
      <c r="AEM4" s="62">
        <v>6.8</v>
      </c>
      <c r="AEP4" s="62">
        <v>49</v>
      </c>
      <c r="AEQ4" s="62">
        <v>13</v>
      </c>
      <c r="AER4" s="62">
        <v>2</v>
      </c>
      <c r="AEU4" s="62">
        <v>33</v>
      </c>
      <c r="AEV4" s="62">
        <v>11</v>
      </c>
      <c r="AEZ4" s="62">
        <v>1.7</v>
      </c>
      <c r="AFA4" s="62">
        <v>17</v>
      </c>
      <c r="AFB4" s="62">
        <v>79</v>
      </c>
      <c r="AFC4" s="62">
        <v>1.7</v>
      </c>
      <c r="AFD4" s="62">
        <v>23</v>
      </c>
      <c r="AFE4" s="62">
        <v>11</v>
      </c>
      <c r="AFL4" s="62">
        <v>2</v>
      </c>
      <c r="AFM4" s="62">
        <v>49</v>
      </c>
      <c r="AFN4" s="62">
        <v>4.5</v>
      </c>
      <c r="AFS4" s="62">
        <v>21</v>
      </c>
      <c r="AFT4" s="62">
        <v>49</v>
      </c>
      <c r="AFU4" s="62">
        <v>33</v>
      </c>
      <c r="AFV4" s="62">
        <v>79</v>
      </c>
      <c r="AFW4" s="62">
        <v>17</v>
      </c>
      <c r="AFZ4" s="62">
        <v>4.5</v>
      </c>
      <c r="AGC4" s="62">
        <v>2</v>
      </c>
      <c r="AGF4" s="62">
        <v>350</v>
      </c>
      <c r="AGG4" s="62">
        <v>4.5</v>
      </c>
      <c r="AGJ4" s="62">
        <v>23</v>
      </c>
      <c r="AGK4" s="62">
        <v>31</v>
      </c>
      <c r="AGL4" s="62">
        <v>2</v>
      </c>
      <c r="AGM4" s="62">
        <v>49</v>
      </c>
      <c r="AGN4" s="62">
        <v>13</v>
      </c>
    </row>
    <row r="5" spans="1:872">
      <c r="A5" s="62" t="s">
        <v>19</v>
      </c>
      <c r="B5" s="68">
        <v>55</v>
      </c>
      <c r="C5" s="69"/>
      <c r="D5" s="69">
        <v>240</v>
      </c>
      <c r="E5" s="69"/>
      <c r="F5" s="69"/>
      <c r="G5" s="69">
        <v>79</v>
      </c>
      <c r="H5" s="69">
        <v>13</v>
      </c>
      <c r="I5" s="69">
        <v>7.8</v>
      </c>
      <c r="J5" s="69">
        <v>4.5</v>
      </c>
      <c r="K5" s="69">
        <v>4.5</v>
      </c>
      <c r="L5" s="69">
        <v>4.8</v>
      </c>
      <c r="M5" s="69">
        <v>23</v>
      </c>
      <c r="N5" s="69"/>
      <c r="O5" s="69">
        <v>49</v>
      </c>
      <c r="P5" s="69">
        <v>13</v>
      </c>
      <c r="Q5" s="69"/>
      <c r="R5" s="69"/>
      <c r="S5" s="69"/>
      <c r="T5" s="69"/>
      <c r="U5" s="69">
        <v>31</v>
      </c>
      <c r="V5" s="69">
        <v>4.5</v>
      </c>
      <c r="W5" s="69">
        <v>33</v>
      </c>
      <c r="X5" s="69">
        <v>4.5</v>
      </c>
      <c r="Y5" s="69">
        <v>31</v>
      </c>
      <c r="Z5" s="69">
        <v>4.5</v>
      </c>
      <c r="AA5" s="69">
        <v>350</v>
      </c>
      <c r="AB5" s="69"/>
      <c r="AC5" s="69">
        <v>22</v>
      </c>
      <c r="AD5" s="69">
        <v>22</v>
      </c>
      <c r="AE5" s="69">
        <v>17</v>
      </c>
      <c r="AF5" s="69">
        <v>17</v>
      </c>
      <c r="AG5" s="69">
        <v>17</v>
      </c>
      <c r="AH5" s="69">
        <v>49</v>
      </c>
      <c r="AI5" s="69">
        <v>130</v>
      </c>
      <c r="AJ5" s="69">
        <v>7.8</v>
      </c>
      <c r="AK5" s="69">
        <v>49</v>
      </c>
      <c r="AL5" s="69">
        <v>2</v>
      </c>
      <c r="AM5" s="69">
        <v>2</v>
      </c>
      <c r="AN5" s="69">
        <v>17</v>
      </c>
      <c r="AO5" s="69">
        <v>49</v>
      </c>
      <c r="AP5" s="69">
        <v>1.7</v>
      </c>
      <c r="AQ5" s="69">
        <v>33</v>
      </c>
      <c r="AR5" s="69">
        <v>33</v>
      </c>
      <c r="AS5" s="69">
        <v>13</v>
      </c>
      <c r="AT5" s="69">
        <v>13</v>
      </c>
      <c r="AU5" s="69">
        <v>130</v>
      </c>
      <c r="AV5" s="69">
        <v>17</v>
      </c>
      <c r="AW5" s="69">
        <v>22</v>
      </c>
      <c r="AX5" s="69">
        <v>1600</v>
      </c>
      <c r="AY5" s="69">
        <v>70</v>
      </c>
      <c r="AZ5" s="69">
        <v>350</v>
      </c>
      <c r="BA5" s="69">
        <v>13</v>
      </c>
      <c r="BB5" s="69">
        <v>23</v>
      </c>
      <c r="BC5" s="69">
        <v>13</v>
      </c>
      <c r="BD5" s="69">
        <v>49</v>
      </c>
      <c r="BE5" s="69">
        <v>22</v>
      </c>
      <c r="BF5" s="69"/>
      <c r="BG5" s="69">
        <v>540</v>
      </c>
      <c r="BH5" s="69">
        <v>4.5</v>
      </c>
      <c r="BI5" s="69">
        <v>7.8</v>
      </c>
      <c r="BJ5" s="69">
        <v>1.7</v>
      </c>
      <c r="BK5" s="69">
        <v>4.5</v>
      </c>
      <c r="BL5" s="69">
        <v>7.8</v>
      </c>
      <c r="BM5" s="69">
        <v>17</v>
      </c>
      <c r="BN5" s="69">
        <v>49</v>
      </c>
      <c r="BO5" s="69">
        <v>7.8</v>
      </c>
      <c r="BP5" s="69"/>
      <c r="BQ5" s="69"/>
      <c r="BR5" s="69"/>
      <c r="BS5" s="69">
        <v>70</v>
      </c>
      <c r="BT5" s="69">
        <v>33</v>
      </c>
      <c r="BU5" s="69">
        <v>49</v>
      </c>
      <c r="BV5" s="69">
        <v>33</v>
      </c>
      <c r="BW5" s="69">
        <v>1.7</v>
      </c>
      <c r="BX5" s="69">
        <v>70</v>
      </c>
      <c r="BY5" s="69">
        <v>23</v>
      </c>
      <c r="BZ5" s="69">
        <v>7.8</v>
      </c>
      <c r="CA5" s="69">
        <v>13</v>
      </c>
      <c r="CB5" s="69">
        <v>33</v>
      </c>
      <c r="CC5" s="69">
        <v>4.5</v>
      </c>
      <c r="CD5" s="69"/>
      <c r="CE5" s="69">
        <v>17</v>
      </c>
      <c r="CF5" s="69"/>
      <c r="CG5" s="69"/>
      <c r="CH5" s="69">
        <v>17</v>
      </c>
      <c r="CI5" s="69">
        <v>350</v>
      </c>
      <c r="CJ5" s="69">
        <v>7.8</v>
      </c>
      <c r="CK5" s="69">
        <v>11</v>
      </c>
      <c r="CL5" s="69"/>
      <c r="CM5" s="69">
        <v>11</v>
      </c>
      <c r="CN5" s="69"/>
      <c r="CO5" s="69">
        <v>49</v>
      </c>
      <c r="CP5" s="69">
        <v>33</v>
      </c>
      <c r="CQ5" s="69">
        <v>4</v>
      </c>
      <c r="CR5" s="69">
        <v>2</v>
      </c>
      <c r="CS5" s="69">
        <v>240</v>
      </c>
      <c r="CT5" s="69">
        <v>49</v>
      </c>
      <c r="CU5" s="69">
        <v>4.5</v>
      </c>
      <c r="CV5" s="69">
        <v>350</v>
      </c>
      <c r="CW5" s="69">
        <v>17</v>
      </c>
      <c r="CX5" s="69"/>
      <c r="CY5" s="69"/>
      <c r="CZ5" s="69">
        <v>170</v>
      </c>
      <c r="DA5" s="69">
        <v>4.5</v>
      </c>
      <c r="DB5" s="69">
        <v>49</v>
      </c>
      <c r="DC5" s="69"/>
      <c r="DD5" s="69"/>
      <c r="DE5" s="69">
        <v>23</v>
      </c>
      <c r="DF5" s="69"/>
      <c r="DG5" s="69">
        <v>350</v>
      </c>
      <c r="DH5" s="69">
        <v>110</v>
      </c>
      <c r="DI5" s="69">
        <v>23</v>
      </c>
      <c r="DJ5" s="69">
        <v>33</v>
      </c>
      <c r="DK5" s="69">
        <v>6.8</v>
      </c>
      <c r="DL5" s="69">
        <v>70</v>
      </c>
      <c r="DM5" s="69">
        <v>240</v>
      </c>
      <c r="DN5" s="69">
        <v>49</v>
      </c>
      <c r="DO5" s="69">
        <v>33</v>
      </c>
      <c r="DP5" s="69">
        <v>49</v>
      </c>
      <c r="DQ5" s="69">
        <v>350</v>
      </c>
      <c r="DR5" s="69"/>
      <c r="DS5" s="69">
        <v>23</v>
      </c>
      <c r="DT5" s="69"/>
      <c r="DU5" s="69">
        <v>130</v>
      </c>
      <c r="DV5" s="69">
        <v>33</v>
      </c>
      <c r="DW5" s="69">
        <v>17</v>
      </c>
      <c r="DX5" s="69">
        <v>21</v>
      </c>
      <c r="DY5" s="69"/>
      <c r="DZ5" s="69"/>
      <c r="EA5" s="69">
        <v>79</v>
      </c>
      <c r="EB5" s="69"/>
      <c r="EC5" s="69">
        <v>13</v>
      </c>
      <c r="ED5" s="69"/>
      <c r="EE5" s="69"/>
      <c r="EF5" s="69"/>
      <c r="EG5" s="69">
        <v>11</v>
      </c>
      <c r="EH5" s="69">
        <v>130</v>
      </c>
      <c r="EI5" s="69">
        <v>22</v>
      </c>
      <c r="EJ5" s="69">
        <v>11</v>
      </c>
      <c r="EK5" s="69">
        <v>1.7</v>
      </c>
      <c r="EL5" s="69">
        <v>1.7</v>
      </c>
      <c r="EM5" s="69">
        <v>17</v>
      </c>
      <c r="EN5" s="69">
        <v>1.7</v>
      </c>
      <c r="EO5" s="69"/>
      <c r="EP5" s="69">
        <v>33</v>
      </c>
      <c r="EQ5" s="69">
        <v>4.5</v>
      </c>
      <c r="ER5" s="69">
        <v>17</v>
      </c>
      <c r="ES5" s="69">
        <v>920</v>
      </c>
      <c r="ET5" s="69">
        <v>23</v>
      </c>
      <c r="EU5" s="69">
        <v>13</v>
      </c>
      <c r="EV5" s="69">
        <v>9.1999999999999993</v>
      </c>
      <c r="EW5" s="69">
        <v>22</v>
      </c>
      <c r="EX5" s="69">
        <v>49</v>
      </c>
      <c r="EY5" s="69">
        <v>17</v>
      </c>
      <c r="EZ5" s="69">
        <v>6.8</v>
      </c>
      <c r="FA5" s="69">
        <v>33</v>
      </c>
      <c r="FB5" s="69">
        <v>4.5</v>
      </c>
      <c r="FC5" s="69">
        <v>1.7</v>
      </c>
      <c r="FD5" s="69">
        <v>49</v>
      </c>
      <c r="FE5" s="69">
        <v>79</v>
      </c>
      <c r="FF5" s="69">
        <v>240</v>
      </c>
      <c r="FG5" s="69">
        <v>23</v>
      </c>
      <c r="FH5" s="69">
        <v>22</v>
      </c>
      <c r="FI5" s="69">
        <v>31</v>
      </c>
      <c r="FJ5" s="69">
        <v>11</v>
      </c>
      <c r="FK5" s="69">
        <v>49</v>
      </c>
      <c r="FL5" s="69">
        <v>70</v>
      </c>
      <c r="FM5" s="69">
        <v>49</v>
      </c>
      <c r="FN5" s="69">
        <v>23</v>
      </c>
      <c r="FO5" s="69">
        <v>17</v>
      </c>
      <c r="FP5" s="69">
        <v>350</v>
      </c>
      <c r="FQ5" s="69"/>
      <c r="FR5" s="69">
        <v>49</v>
      </c>
      <c r="FS5" s="69">
        <v>22</v>
      </c>
      <c r="FT5" s="70">
        <v>240</v>
      </c>
      <c r="FU5" s="70">
        <v>49</v>
      </c>
      <c r="FV5" s="70">
        <v>23</v>
      </c>
      <c r="FW5" s="70">
        <v>350</v>
      </c>
      <c r="FX5" s="70">
        <v>13</v>
      </c>
      <c r="FY5" s="70">
        <v>1.8</v>
      </c>
      <c r="FZ5" s="70">
        <v>17</v>
      </c>
      <c r="GA5" s="70">
        <v>7.8</v>
      </c>
      <c r="GB5" s="70"/>
      <c r="GC5" s="70">
        <v>11</v>
      </c>
      <c r="GD5" s="70">
        <v>32</v>
      </c>
      <c r="GE5" s="70">
        <v>6.8</v>
      </c>
      <c r="GF5" s="70">
        <v>1.8</v>
      </c>
      <c r="GG5" s="70">
        <v>1.8</v>
      </c>
      <c r="GH5" s="70"/>
      <c r="GI5" s="70">
        <v>110</v>
      </c>
      <c r="GJ5" s="70">
        <v>7.8</v>
      </c>
      <c r="GK5" s="70"/>
      <c r="GL5" s="70">
        <v>23</v>
      </c>
      <c r="GM5" s="70">
        <v>33</v>
      </c>
      <c r="GN5" s="70">
        <v>27</v>
      </c>
      <c r="GO5" s="70">
        <v>11</v>
      </c>
      <c r="GP5" s="70"/>
      <c r="GQ5" s="69"/>
      <c r="GR5" s="69"/>
      <c r="GS5" s="69"/>
      <c r="GT5" s="70">
        <v>79</v>
      </c>
      <c r="GU5" s="70">
        <v>22</v>
      </c>
      <c r="GV5" s="70">
        <v>23</v>
      </c>
      <c r="GW5" s="70">
        <v>240</v>
      </c>
      <c r="GX5" s="70">
        <v>79</v>
      </c>
      <c r="GY5" s="70">
        <v>49</v>
      </c>
      <c r="GZ5" s="70">
        <v>4.5</v>
      </c>
      <c r="HA5" s="70">
        <v>13</v>
      </c>
      <c r="HB5" s="70">
        <v>33</v>
      </c>
      <c r="HC5" s="70"/>
      <c r="HD5" s="70">
        <v>79</v>
      </c>
      <c r="HE5" s="70">
        <v>46</v>
      </c>
      <c r="HF5" s="70">
        <v>23</v>
      </c>
      <c r="HG5" s="70">
        <v>33</v>
      </c>
      <c r="HH5" s="70">
        <v>22</v>
      </c>
      <c r="HI5" s="70">
        <v>130</v>
      </c>
      <c r="HJ5" s="70">
        <v>110</v>
      </c>
      <c r="HK5" s="70">
        <v>33</v>
      </c>
      <c r="HL5" s="70">
        <v>33</v>
      </c>
      <c r="HM5" s="70">
        <v>22</v>
      </c>
      <c r="HN5" s="70">
        <v>79</v>
      </c>
      <c r="HO5" s="70">
        <v>17</v>
      </c>
      <c r="HP5" s="70">
        <v>70</v>
      </c>
      <c r="HQ5" s="70">
        <v>4.5</v>
      </c>
      <c r="HR5" s="70">
        <v>240</v>
      </c>
      <c r="HS5" s="70">
        <v>33</v>
      </c>
      <c r="HT5" s="70">
        <v>130</v>
      </c>
      <c r="HU5" s="70"/>
      <c r="HV5" s="70">
        <v>33</v>
      </c>
      <c r="HW5" s="70">
        <v>33</v>
      </c>
      <c r="HX5" s="70">
        <v>79</v>
      </c>
      <c r="HY5" s="70">
        <v>70</v>
      </c>
      <c r="HZ5" s="70">
        <v>13</v>
      </c>
      <c r="IA5" s="70"/>
      <c r="IB5" s="70">
        <v>240</v>
      </c>
      <c r="IC5" s="70">
        <v>49</v>
      </c>
      <c r="ID5" s="70">
        <v>6.8</v>
      </c>
      <c r="IE5" s="70">
        <v>1.8</v>
      </c>
      <c r="IF5" s="70">
        <v>23</v>
      </c>
      <c r="IG5" s="70">
        <v>17</v>
      </c>
      <c r="IH5" s="70">
        <v>11</v>
      </c>
      <c r="II5" s="70">
        <v>350</v>
      </c>
      <c r="IJ5" s="70">
        <v>33</v>
      </c>
      <c r="IK5" s="70">
        <v>240</v>
      </c>
      <c r="IL5" s="70">
        <v>7.8</v>
      </c>
      <c r="IM5" s="70">
        <v>79</v>
      </c>
      <c r="IN5" s="70">
        <v>23</v>
      </c>
      <c r="IO5" s="70">
        <v>33</v>
      </c>
      <c r="IP5" s="70">
        <v>23</v>
      </c>
      <c r="IQ5" s="70"/>
      <c r="IR5" s="70">
        <v>130</v>
      </c>
      <c r="IS5" s="70">
        <v>79</v>
      </c>
      <c r="IT5" s="70">
        <v>33</v>
      </c>
      <c r="IU5" s="70">
        <v>49</v>
      </c>
      <c r="IV5" s="70">
        <v>49</v>
      </c>
      <c r="IW5" s="70">
        <v>23</v>
      </c>
      <c r="IX5" s="53">
        <v>17</v>
      </c>
      <c r="IY5" s="53">
        <v>33</v>
      </c>
      <c r="IZ5" s="53">
        <v>6.8</v>
      </c>
      <c r="JA5" s="53">
        <v>79</v>
      </c>
      <c r="JB5" s="53">
        <v>17</v>
      </c>
      <c r="JC5" s="53">
        <v>79</v>
      </c>
      <c r="JD5" s="53">
        <v>79</v>
      </c>
      <c r="JE5" s="53">
        <v>46</v>
      </c>
      <c r="JF5" s="53">
        <v>11</v>
      </c>
      <c r="JG5" s="53"/>
      <c r="JH5" s="53">
        <v>540</v>
      </c>
      <c r="JI5" s="53"/>
      <c r="JJ5" s="53">
        <v>240</v>
      </c>
      <c r="JK5" s="53">
        <v>17</v>
      </c>
      <c r="JL5" s="53">
        <v>33</v>
      </c>
      <c r="JM5" s="53">
        <v>49</v>
      </c>
      <c r="JN5" s="53">
        <v>17</v>
      </c>
      <c r="JO5" s="53"/>
      <c r="JP5" s="53">
        <v>23</v>
      </c>
      <c r="JQ5" s="53">
        <v>49</v>
      </c>
      <c r="JR5" s="53">
        <v>23</v>
      </c>
      <c r="JS5" s="53">
        <v>13</v>
      </c>
      <c r="JT5" s="53">
        <v>17</v>
      </c>
      <c r="JU5" s="53">
        <v>130</v>
      </c>
      <c r="JV5" s="53">
        <v>22</v>
      </c>
      <c r="JW5" s="53">
        <v>23</v>
      </c>
      <c r="JX5" s="53">
        <v>6.8</v>
      </c>
      <c r="JY5" s="53">
        <v>7.8</v>
      </c>
      <c r="JZ5" s="53"/>
      <c r="KA5" s="53">
        <v>540</v>
      </c>
      <c r="KB5" s="53">
        <v>33</v>
      </c>
      <c r="KC5" s="53">
        <v>49</v>
      </c>
      <c r="KD5" s="53">
        <v>13</v>
      </c>
      <c r="KE5" s="53"/>
      <c r="KF5" s="53">
        <v>46</v>
      </c>
      <c r="KG5" s="53">
        <v>13</v>
      </c>
      <c r="KH5" s="53">
        <v>46</v>
      </c>
      <c r="KI5" s="53">
        <v>23</v>
      </c>
      <c r="KJ5" s="53">
        <v>70</v>
      </c>
      <c r="KK5" s="53">
        <v>2</v>
      </c>
      <c r="KL5" s="53">
        <v>22</v>
      </c>
      <c r="KM5" s="53">
        <v>22</v>
      </c>
      <c r="KN5" s="53">
        <v>13</v>
      </c>
      <c r="KO5" s="53"/>
      <c r="KP5" s="53"/>
      <c r="KQ5" s="53"/>
      <c r="KR5" s="53"/>
      <c r="KS5" s="53"/>
      <c r="KT5" s="53"/>
      <c r="KU5" s="53">
        <v>23</v>
      </c>
      <c r="KV5" s="53">
        <v>14</v>
      </c>
      <c r="KW5" s="53">
        <v>350</v>
      </c>
      <c r="KX5" s="53">
        <v>7.8</v>
      </c>
      <c r="KY5" s="53">
        <v>13</v>
      </c>
      <c r="KZ5" s="53"/>
      <c r="LA5" s="53"/>
      <c r="LB5" s="53"/>
      <c r="LC5" s="53">
        <v>17</v>
      </c>
      <c r="LD5" s="53">
        <v>4.5</v>
      </c>
      <c r="LE5" s="53"/>
      <c r="LF5" s="53">
        <v>2</v>
      </c>
      <c r="LG5" s="53">
        <v>17</v>
      </c>
      <c r="LH5" s="53">
        <v>170</v>
      </c>
      <c r="LI5" s="53">
        <v>7.8</v>
      </c>
      <c r="LJ5" s="53">
        <v>2</v>
      </c>
      <c r="LK5" s="53">
        <v>49</v>
      </c>
      <c r="LL5" s="53">
        <v>11</v>
      </c>
      <c r="LM5" s="53">
        <v>2</v>
      </c>
      <c r="LN5" s="53">
        <v>33</v>
      </c>
      <c r="LO5" s="53">
        <v>2</v>
      </c>
      <c r="LP5" s="53">
        <v>130</v>
      </c>
      <c r="LQ5" s="53">
        <v>17</v>
      </c>
      <c r="LR5" s="53">
        <v>13</v>
      </c>
      <c r="LS5" s="53">
        <v>33</v>
      </c>
      <c r="LT5" s="53">
        <v>79</v>
      </c>
      <c r="LU5" s="53">
        <v>4</v>
      </c>
      <c r="LV5" s="53">
        <v>17</v>
      </c>
      <c r="LW5" s="53">
        <v>33</v>
      </c>
      <c r="LX5" s="53">
        <v>33</v>
      </c>
      <c r="LY5" s="53">
        <v>1.7</v>
      </c>
      <c r="LZ5" s="53">
        <v>17</v>
      </c>
      <c r="MA5" s="53">
        <v>11</v>
      </c>
      <c r="MB5" s="53"/>
      <c r="MC5" s="53">
        <v>79</v>
      </c>
      <c r="MD5" s="53">
        <v>11</v>
      </c>
      <c r="ME5" s="53">
        <v>17</v>
      </c>
      <c r="MF5" s="53">
        <v>49</v>
      </c>
      <c r="MG5" s="53">
        <v>2</v>
      </c>
      <c r="MH5" s="53">
        <v>220</v>
      </c>
      <c r="MI5" s="53">
        <v>79</v>
      </c>
      <c r="MJ5" s="53">
        <v>130</v>
      </c>
      <c r="MK5" s="53">
        <v>49</v>
      </c>
      <c r="ML5" s="53">
        <v>17</v>
      </c>
      <c r="MM5" s="53">
        <v>2</v>
      </c>
      <c r="MN5" s="53"/>
      <c r="MO5" s="53">
        <v>170</v>
      </c>
      <c r="MP5" s="53">
        <v>49</v>
      </c>
      <c r="MQ5" s="53">
        <v>79</v>
      </c>
      <c r="MR5" s="53">
        <v>27</v>
      </c>
      <c r="MS5" s="53">
        <v>4.5</v>
      </c>
      <c r="MT5" s="53">
        <v>7.8</v>
      </c>
      <c r="MU5" s="53">
        <v>33</v>
      </c>
      <c r="MV5" s="53">
        <v>2</v>
      </c>
      <c r="MW5" s="53">
        <v>13</v>
      </c>
      <c r="MX5" s="53">
        <v>2</v>
      </c>
      <c r="MY5" s="53">
        <v>7.8</v>
      </c>
      <c r="MZ5" s="53"/>
      <c r="NA5" s="53">
        <v>33</v>
      </c>
      <c r="NB5" s="53">
        <v>13</v>
      </c>
      <c r="NC5" s="53">
        <v>2</v>
      </c>
      <c r="ND5" s="53">
        <v>2</v>
      </c>
      <c r="NE5" s="53">
        <v>2</v>
      </c>
      <c r="NF5" s="53">
        <v>7.8</v>
      </c>
      <c r="NG5" s="53">
        <v>2</v>
      </c>
      <c r="NH5" s="53">
        <v>17</v>
      </c>
      <c r="NI5" s="53">
        <v>23</v>
      </c>
      <c r="NJ5" s="53">
        <v>7.8</v>
      </c>
      <c r="NK5" s="53">
        <v>49</v>
      </c>
      <c r="NL5" s="53">
        <v>14</v>
      </c>
      <c r="NM5" s="53"/>
      <c r="NN5" s="53">
        <v>1.7</v>
      </c>
      <c r="NO5" s="53">
        <v>23</v>
      </c>
      <c r="NP5" s="53">
        <v>6.8</v>
      </c>
      <c r="NQ5" s="53"/>
      <c r="NR5" s="53"/>
      <c r="NS5" s="53"/>
      <c r="NT5" s="53">
        <v>79</v>
      </c>
      <c r="NU5" s="53">
        <v>13</v>
      </c>
      <c r="NV5" s="53">
        <v>13</v>
      </c>
      <c r="NW5" s="53">
        <v>350</v>
      </c>
      <c r="NX5" s="53"/>
      <c r="NY5" s="53">
        <v>70</v>
      </c>
      <c r="NZ5" s="53">
        <v>33</v>
      </c>
      <c r="OA5" s="53">
        <v>33</v>
      </c>
      <c r="OB5" s="53">
        <v>33</v>
      </c>
      <c r="OC5" s="53">
        <v>130</v>
      </c>
      <c r="OD5" s="53">
        <v>55</v>
      </c>
      <c r="OE5" s="53">
        <v>540</v>
      </c>
      <c r="OF5" s="53">
        <v>46</v>
      </c>
      <c r="OG5" s="53">
        <v>33</v>
      </c>
      <c r="OH5" s="53">
        <v>17</v>
      </c>
      <c r="OI5" s="53">
        <v>110</v>
      </c>
      <c r="OJ5" s="53">
        <v>23</v>
      </c>
      <c r="OK5" s="53">
        <v>33</v>
      </c>
      <c r="OL5" s="53">
        <v>6.8</v>
      </c>
      <c r="OM5" s="53">
        <v>6.8</v>
      </c>
      <c r="ON5" s="53">
        <v>2</v>
      </c>
      <c r="OO5" s="53">
        <v>2</v>
      </c>
      <c r="OP5" s="53"/>
      <c r="OQ5" s="53">
        <v>2</v>
      </c>
      <c r="OR5" s="53">
        <v>33</v>
      </c>
      <c r="OS5" s="53">
        <v>17</v>
      </c>
      <c r="OT5" s="53">
        <v>13</v>
      </c>
      <c r="OU5" s="53">
        <v>23</v>
      </c>
      <c r="OV5" s="53">
        <v>17</v>
      </c>
      <c r="OW5" s="53">
        <v>33</v>
      </c>
      <c r="OX5" s="53">
        <v>23</v>
      </c>
      <c r="OY5" s="53">
        <v>46</v>
      </c>
      <c r="OZ5" s="53">
        <v>49</v>
      </c>
      <c r="PA5" s="53">
        <v>33</v>
      </c>
      <c r="PB5" s="53">
        <v>7.8</v>
      </c>
      <c r="PC5" s="53"/>
      <c r="PD5" s="53">
        <v>240</v>
      </c>
      <c r="PE5" s="53">
        <v>240</v>
      </c>
      <c r="PF5" s="53">
        <v>33</v>
      </c>
      <c r="PG5" s="53">
        <v>11</v>
      </c>
      <c r="PH5" s="53">
        <v>17</v>
      </c>
      <c r="PI5" s="53">
        <v>2</v>
      </c>
      <c r="PJ5" s="53"/>
      <c r="PK5" s="53"/>
      <c r="PL5" s="53">
        <v>130</v>
      </c>
      <c r="PM5" s="53">
        <v>6.8</v>
      </c>
      <c r="PN5" s="53">
        <v>4</v>
      </c>
      <c r="PO5" s="53"/>
      <c r="PP5" s="53"/>
      <c r="PQ5" s="53">
        <v>130</v>
      </c>
      <c r="PR5" s="53">
        <v>33</v>
      </c>
      <c r="PS5" s="53">
        <v>6.8</v>
      </c>
      <c r="PT5" s="53"/>
      <c r="PU5" s="53">
        <v>9.1999999999999993</v>
      </c>
      <c r="PV5" s="53"/>
      <c r="PW5" s="53"/>
      <c r="PX5" s="53">
        <v>1.7</v>
      </c>
      <c r="PY5" s="53">
        <v>17</v>
      </c>
      <c r="PZ5" s="53">
        <v>170</v>
      </c>
      <c r="QA5" s="53">
        <v>13</v>
      </c>
      <c r="QB5" s="53"/>
      <c r="QC5" s="53">
        <v>17</v>
      </c>
      <c r="QD5" s="53">
        <v>11</v>
      </c>
      <c r="QE5" s="53">
        <v>130</v>
      </c>
      <c r="QF5" s="53">
        <v>33</v>
      </c>
      <c r="QG5" s="53">
        <v>4.5</v>
      </c>
      <c r="QH5" s="53">
        <v>49</v>
      </c>
      <c r="QI5" s="53">
        <v>49</v>
      </c>
      <c r="QJ5" s="53">
        <v>33</v>
      </c>
      <c r="QK5" s="53">
        <v>23</v>
      </c>
      <c r="QL5" s="53">
        <v>4.5</v>
      </c>
      <c r="QM5" s="53">
        <v>7.8</v>
      </c>
      <c r="QN5" s="53">
        <v>79</v>
      </c>
      <c r="QO5" s="53">
        <v>1.7</v>
      </c>
      <c r="QP5" s="53">
        <v>33</v>
      </c>
      <c r="QQ5" s="53">
        <v>2</v>
      </c>
      <c r="QR5" s="53">
        <v>23</v>
      </c>
      <c r="QS5" s="53">
        <v>23</v>
      </c>
      <c r="QT5" s="53">
        <v>33</v>
      </c>
      <c r="QU5" s="53">
        <v>4.5</v>
      </c>
      <c r="QV5" s="53">
        <v>49</v>
      </c>
      <c r="QW5" s="53">
        <v>130</v>
      </c>
      <c r="QX5" s="53">
        <v>70</v>
      </c>
      <c r="QY5" s="53"/>
      <c r="QZ5" s="53">
        <v>17</v>
      </c>
      <c r="RA5" s="53">
        <v>130</v>
      </c>
      <c r="RB5" s="53">
        <v>17</v>
      </c>
      <c r="RC5" s="53"/>
      <c r="RD5" s="53"/>
      <c r="RE5" s="53">
        <v>170</v>
      </c>
      <c r="RF5" s="53" t="s">
        <v>9</v>
      </c>
      <c r="RG5" s="53">
        <v>34</v>
      </c>
      <c r="RH5" s="53">
        <v>13</v>
      </c>
      <c r="RI5" s="53">
        <v>79</v>
      </c>
      <c r="RJ5" s="53">
        <v>17</v>
      </c>
      <c r="RK5" s="53">
        <v>140</v>
      </c>
      <c r="RL5" s="53">
        <v>11</v>
      </c>
      <c r="RM5" s="53">
        <v>79</v>
      </c>
      <c r="RN5" s="53">
        <v>130</v>
      </c>
      <c r="RO5" s="53">
        <v>17</v>
      </c>
      <c r="RP5" s="53"/>
      <c r="RQ5" s="53">
        <v>33</v>
      </c>
      <c r="RR5" s="53">
        <v>1.7</v>
      </c>
      <c r="RS5" s="53">
        <v>4.5</v>
      </c>
      <c r="RT5" s="53">
        <v>4.5</v>
      </c>
      <c r="RU5" s="53">
        <v>2</v>
      </c>
      <c r="RV5" s="53">
        <v>13</v>
      </c>
      <c r="RW5" s="53">
        <v>2</v>
      </c>
      <c r="RX5" s="53">
        <v>23</v>
      </c>
      <c r="RY5" s="53">
        <v>170</v>
      </c>
      <c r="RZ5" s="53">
        <v>7.8</v>
      </c>
      <c r="SA5" s="53">
        <v>46</v>
      </c>
      <c r="SB5" s="53">
        <v>33</v>
      </c>
      <c r="SC5" s="53">
        <v>7.8</v>
      </c>
      <c r="SD5" s="53">
        <v>27</v>
      </c>
      <c r="SE5" s="53">
        <v>13</v>
      </c>
      <c r="SF5" s="53"/>
      <c r="SG5" s="54">
        <v>2</v>
      </c>
      <c r="SH5" s="54">
        <v>4.5</v>
      </c>
      <c r="SI5" s="54">
        <v>49</v>
      </c>
      <c r="SJ5" s="54">
        <v>33</v>
      </c>
      <c r="SK5" s="54">
        <v>23</v>
      </c>
      <c r="SL5" s="62">
        <v>2</v>
      </c>
      <c r="SN5" s="54">
        <v>13</v>
      </c>
      <c r="SP5" s="62">
        <v>7.8</v>
      </c>
      <c r="SQ5" s="71">
        <v>33</v>
      </c>
      <c r="SR5" s="62">
        <v>17</v>
      </c>
      <c r="SS5" s="62">
        <v>2</v>
      </c>
      <c r="SU5" s="62">
        <v>2</v>
      </c>
      <c r="SV5" s="62">
        <v>49</v>
      </c>
      <c r="SW5" s="62">
        <v>1.7</v>
      </c>
      <c r="SX5" s="62">
        <v>1.7</v>
      </c>
      <c r="SY5" s="62">
        <v>1.7</v>
      </c>
      <c r="SZ5" s="62">
        <v>4.5</v>
      </c>
      <c r="TA5" s="62">
        <v>1.7</v>
      </c>
      <c r="TB5" s="62">
        <v>17</v>
      </c>
      <c r="TC5" s="62">
        <v>2</v>
      </c>
      <c r="TD5" s="62">
        <v>1.7</v>
      </c>
      <c r="TG5" s="62">
        <v>33</v>
      </c>
      <c r="TH5" s="62">
        <v>33</v>
      </c>
      <c r="TI5" s="62">
        <v>4</v>
      </c>
      <c r="TJ5" s="62">
        <v>11</v>
      </c>
      <c r="TK5" s="62">
        <v>79</v>
      </c>
      <c r="TL5" s="62">
        <v>23</v>
      </c>
      <c r="TM5" s="62">
        <v>23</v>
      </c>
      <c r="TN5" s="62">
        <v>4.5</v>
      </c>
      <c r="TO5" s="62">
        <v>31</v>
      </c>
      <c r="TP5" s="62">
        <v>46</v>
      </c>
      <c r="TQ5" s="62">
        <v>6.8</v>
      </c>
      <c r="TR5" s="62">
        <v>4.5</v>
      </c>
      <c r="TS5" s="62">
        <v>33</v>
      </c>
      <c r="TT5" s="62">
        <v>4.5</v>
      </c>
      <c r="TU5" s="62">
        <v>11</v>
      </c>
      <c r="TV5" s="62">
        <v>70</v>
      </c>
      <c r="TW5" s="62">
        <v>6.8</v>
      </c>
      <c r="TX5" s="62">
        <v>4.5</v>
      </c>
      <c r="TZ5" s="62">
        <v>1.7</v>
      </c>
      <c r="UC5" s="62">
        <v>1.7</v>
      </c>
      <c r="UD5" s="62">
        <v>1.7</v>
      </c>
      <c r="UF5" s="62">
        <v>4.5</v>
      </c>
      <c r="UG5" s="62">
        <v>7.8</v>
      </c>
      <c r="UH5" s="62">
        <v>2</v>
      </c>
      <c r="UN5" s="62">
        <v>33</v>
      </c>
      <c r="UO5" s="62">
        <v>23</v>
      </c>
      <c r="UP5" s="62">
        <v>79</v>
      </c>
      <c r="UQ5" s="62">
        <v>7.8</v>
      </c>
      <c r="UT5" s="62">
        <v>23</v>
      </c>
      <c r="UU5" s="62">
        <v>22</v>
      </c>
      <c r="UV5" s="62">
        <v>23</v>
      </c>
      <c r="UW5" s="62">
        <v>79</v>
      </c>
      <c r="UX5" s="62">
        <v>11</v>
      </c>
      <c r="UY5" s="62">
        <v>920</v>
      </c>
      <c r="UZ5" s="62">
        <v>130</v>
      </c>
      <c r="VA5" s="62">
        <v>23</v>
      </c>
      <c r="VB5" s="62">
        <v>6.8</v>
      </c>
      <c r="VF5" s="62">
        <v>49</v>
      </c>
      <c r="VG5" s="62">
        <v>4.5</v>
      </c>
      <c r="VH5" s="62">
        <v>79</v>
      </c>
      <c r="VI5" s="62">
        <v>11</v>
      </c>
      <c r="VJ5" s="62">
        <v>170</v>
      </c>
      <c r="VK5" s="62">
        <v>33</v>
      </c>
      <c r="VL5" s="62">
        <v>13</v>
      </c>
      <c r="VM5" s="62">
        <v>13</v>
      </c>
      <c r="VP5" s="62">
        <v>170</v>
      </c>
      <c r="VQ5" s="62">
        <v>31</v>
      </c>
      <c r="VR5" s="62">
        <v>17</v>
      </c>
      <c r="VS5" s="62">
        <v>13</v>
      </c>
      <c r="VT5" s="62">
        <v>1.7</v>
      </c>
      <c r="VU5" s="62">
        <v>2</v>
      </c>
      <c r="VV5" s="62">
        <v>6.8</v>
      </c>
      <c r="VX5" s="62">
        <v>2</v>
      </c>
      <c r="VZ5" s="62">
        <v>140</v>
      </c>
      <c r="WA5" s="62">
        <v>23</v>
      </c>
      <c r="WB5" s="62">
        <v>79</v>
      </c>
      <c r="WC5" s="62">
        <v>2</v>
      </c>
      <c r="WD5" s="62">
        <v>240</v>
      </c>
      <c r="WE5" s="62">
        <v>11</v>
      </c>
      <c r="WG5" s="62">
        <v>17</v>
      </c>
      <c r="WH5" s="62">
        <v>79</v>
      </c>
      <c r="WI5" s="62">
        <v>6.8</v>
      </c>
      <c r="WJ5" s="62">
        <v>14</v>
      </c>
      <c r="WL5" s="62">
        <v>7.8</v>
      </c>
      <c r="WO5" s="62">
        <v>70</v>
      </c>
      <c r="WP5" s="62">
        <v>23</v>
      </c>
      <c r="WQ5" s="62">
        <v>13</v>
      </c>
      <c r="WT5" s="62">
        <v>4</v>
      </c>
      <c r="WW5" s="62">
        <v>130</v>
      </c>
      <c r="WX5" s="62">
        <v>70</v>
      </c>
      <c r="WY5" s="62">
        <v>14</v>
      </c>
      <c r="WZ5" s="62">
        <v>13</v>
      </c>
      <c r="XB5" s="62">
        <v>1.7</v>
      </c>
      <c r="XD5" s="62">
        <v>1.7</v>
      </c>
      <c r="XF5" s="62">
        <v>2</v>
      </c>
      <c r="XI5" s="62">
        <v>2</v>
      </c>
      <c r="XP5" s="62">
        <v>11</v>
      </c>
      <c r="XS5" s="62">
        <v>33</v>
      </c>
      <c r="XT5" s="62">
        <v>79</v>
      </c>
      <c r="XU5" s="62">
        <v>4.5</v>
      </c>
      <c r="XW5" s="62">
        <v>33</v>
      </c>
      <c r="XX5" s="62">
        <v>33</v>
      </c>
      <c r="XY5" s="62">
        <v>33</v>
      </c>
      <c r="XZ5" s="62">
        <v>79</v>
      </c>
      <c r="YA5" s="62">
        <v>7.8</v>
      </c>
      <c r="YB5" s="62">
        <v>240</v>
      </c>
      <c r="YC5" s="62">
        <v>33</v>
      </c>
      <c r="YD5" s="62">
        <v>1.7</v>
      </c>
      <c r="YF5" s="62">
        <v>110</v>
      </c>
      <c r="YG5" s="62">
        <v>49</v>
      </c>
      <c r="YH5" s="62">
        <v>22</v>
      </c>
      <c r="YI5" s="62">
        <v>22</v>
      </c>
      <c r="YJ5" s="62">
        <v>14</v>
      </c>
      <c r="YK5" s="62">
        <v>110</v>
      </c>
      <c r="YL5" s="62">
        <v>49</v>
      </c>
      <c r="YM5" s="62">
        <v>240</v>
      </c>
      <c r="YN5" s="62">
        <v>49</v>
      </c>
      <c r="YO5" s="62">
        <v>4</v>
      </c>
      <c r="YP5" s="62">
        <v>2</v>
      </c>
      <c r="YQ5" s="62">
        <v>4.5</v>
      </c>
      <c r="YR5" s="62">
        <v>13</v>
      </c>
      <c r="YS5" s="62">
        <v>33</v>
      </c>
      <c r="YT5" s="62">
        <v>17</v>
      </c>
      <c r="YU5" s="62">
        <v>33</v>
      </c>
      <c r="YV5" s="62">
        <v>11</v>
      </c>
      <c r="YW5" s="62">
        <v>23</v>
      </c>
      <c r="YX5" s="62">
        <v>11</v>
      </c>
      <c r="ZA5" s="62">
        <v>2</v>
      </c>
      <c r="ZB5" s="62">
        <v>2</v>
      </c>
      <c r="ZC5" s="62">
        <v>4.5</v>
      </c>
      <c r="ZD5" s="62">
        <v>2</v>
      </c>
      <c r="ZE5" s="62">
        <v>1.7</v>
      </c>
      <c r="ZF5" s="62">
        <v>7.8</v>
      </c>
      <c r="ZG5" s="62">
        <v>6.8</v>
      </c>
      <c r="ZH5" s="62">
        <v>4</v>
      </c>
      <c r="ZI5" s="62">
        <v>2</v>
      </c>
      <c r="ZJ5" s="62">
        <v>2</v>
      </c>
      <c r="ZK5" s="62">
        <v>7.8</v>
      </c>
      <c r="ZL5" s="62">
        <v>49</v>
      </c>
      <c r="ZM5" s="62">
        <v>6.8</v>
      </c>
      <c r="ZN5" s="62">
        <v>70</v>
      </c>
      <c r="ZO5" s="62">
        <v>110</v>
      </c>
      <c r="ZP5" s="62">
        <v>49</v>
      </c>
      <c r="ZQ5" s="62">
        <v>79</v>
      </c>
      <c r="ZR5" s="62">
        <v>33</v>
      </c>
      <c r="ZS5" s="62">
        <v>49</v>
      </c>
      <c r="ZT5" s="62">
        <v>6.8</v>
      </c>
      <c r="ZU5" s="62">
        <v>130</v>
      </c>
      <c r="ZV5" s="62">
        <v>33</v>
      </c>
      <c r="ZW5" s="62">
        <v>1.7</v>
      </c>
      <c r="ZX5" s="62">
        <v>22</v>
      </c>
      <c r="ZY5" s="62">
        <v>33</v>
      </c>
      <c r="ZZ5" s="62">
        <v>17</v>
      </c>
      <c r="AAA5" s="62">
        <v>17</v>
      </c>
      <c r="AAB5" s="62">
        <v>7.8</v>
      </c>
      <c r="AAC5" s="62">
        <v>540</v>
      </c>
      <c r="AAD5" s="62">
        <v>49</v>
      </c>
      <c r="AAE5" s="62">
        <v>79</v>
      </c>
      <c r="AAF5" s="62">
        <v>33</v>
      </c>
      <c r="AAG5" s="62">
        <v>11</v>
      </c>
      <c r="AAH5" s="62">
        <v>350</v>
      </c>
      <c r="AAI5" s="62">
        <v>79</v>
      </c>
      <c r="AAJ5" s="62">
        <v>4.5</v>
      </c>
      <c r="AAK5" s="62">
        <v>46</v>
      </c>
      <c r="AAL5" s="62">
        <v>7.8</v>
      </c>
      <c r="AAM5" s="62">
        <v>4.5</v>
      </c>
      <c r="AAN5" s="62">
        <v>4.5</v>
      </c>
      <c r="AAO5" s="62">
        <v>7.8</v>
      </c>
      <c r="AAP5" s="62">
        <v>4.5</v>
      </c>
      <c r="AAQ5" s="62">
        <v>4.5</v>
      </c>
      <c r="AAR5" s="62">
        <v>4.5</v>
      </c>
      <c r="AAS5" s="62">
        <v>4.5</v>
      </c>
      <c r="AAT5" s="62">
        <v>2</v>
      </c>
      <c r="AAU5" s="62">
        <v>4.5</v>
      </c>
      <c r="AAV5" s="62">
        <v>79</v>
      </c>
      <c r="AAW5" s="62">
        <v>23</v>
      </c>
      <c r="AAX5" s="62">
        <v>17</v>
      </c>
      <c r="AAY5" s="62">
        <v>4.5</v>
      </c>
      <c r="AAZ5" s="62">
        <v>7.8</v>
      </c>
      <c r="ABA5" s="62">
        <v>170</v>
      </c>
      <c r="ABB5" s="62">
        <v>1.7</v>
      </c>
      <c r="ABE5" s="62">
        <v>33</v>
      </c>
      <c r="ABF5" s="62">
        <v>11</v>
      </c>
      <c r="ABG5" s="62">
        <v>33</v>
      </c>
      <c r="ABH5" s="62">
        <v>14</v>
      </c>
      <c r="ABI5" s="62">
        <v>70</v>
      </c>
      <c r="ABJ5" s="62">
        <v>2</v>
      </c>
      <c r="ABK5" s="62">
        <v>49</v>
      </c>
      <c r="ABL5" s="62">
        <v>17</v>
      </c>
      <c r="ABM5" s="62">
        <v>7.8</v>
      </c>
      <c r="ABR5" s="62">
        <v>7.8</v>
      </c>
      <c r="ABS5" s="62">
        <v>49</v>
      </c>
      <c r="ABT5" s="62">
        <v>110</v>
      </c>
      <c r="ABU5" s="62">
        <v>4.5</v>
      </c>
      <c r="ABW5" s="62">
        <v>13</v>
      </c>
      <c r="ABX5" s="62">
        <v>6.8</v>
      </c>
      <c r="ABY5" s="62">
        <v>2</v>
      </c>
      <c r="ABZ5" s="62">
        <v>4.5</v>
      </c>
      <c r="ACA5" s="62">
        <v>4</v>
      </c>
      <c r="ACC5" s="62">
        <v>1600</v>
      </c>
      <c r="ACD5" s="62">
        <v>6.8</v>
      </c>
      <c r="ACE5" s="62">
        <v>23</v>
      </c>
      <c r="ACF5" s="62">
        <v>1.7</v>
      </c>
      <c r="ACG5" s="62">
        <v>7.8</v>
      </c>
      <c r="ACH5" s="62">
        <v>17</v>
      </c>
      <c r="ACI5" s="62">
        <v>23</v>
      </c>
      <c r="ACJ5" s="62">
        <v>23</v>
      </c>
      <c r="ACK5" s="62">
        <v>2</v>
      </c>
      <c r="ACL5" s="62">
        <v>13</v>
      </c>
      <c r="ACN5" s="62">
        <v>7.8</v>
      </c>
      <c r="ACP5" s="62">
        <v>350</v>
      </c>
      <c r="ACQ5" s="62">
        <v>110</v>
      </c>
      <c r="ACR5" s="62">
        <v>46</v>
      </c>
      <c r="ACS5" s="62">
        <v>49</v>
      </c>
      <c r="ACT5" s="62">
        <v>240</v>
      </c>
      <c r="ACU5" s="62">
        <v>23</v>
      </c>
      <c r="ACV5" s="62">
        <v>33</v>
      </c>
      <c r="ACW5" s="62">
        <v>7.8</v>
      </c>
      <c r="ACY5" s="62">
        <v>540</v>
      </c>
      <c r="ACZ5" s="62">
        <v>49</v>
      </c>
      <c r="ADA5" s="62">
        <v>130</v>
      </c>
      <c r="ADB5" s="62">
        <v>33</v>
      </c>
      <c r="ADC5" s="62">
        <v>13</v>
      </c>
      <c r="ADG5" s="62">
        <v>79</v>
      </c>
      <c r="ADH5" s="62">
        <v>7.8</v>
      </c>
      <c r="ADJ5" s="62">
        <v>350</v>
      </c>
      <c r="ADK5" s="62">
        <v>79</v>
      </c>
      <c r="ADL5" s="62">
        <v>13</v>
      </c>
      <c r="ADM5" s="62">
        <v>4.5</v>
      </c>
      <c r="ADN5" s="62">
        <v>17</v>
      </c>
      <c r="ADO5" s="62">
        <v>7.8</v>
      </c>
      <c r="ADP5" s="62">
        <v>2</v>
      </c>
      <c r="ADQ5" s="62">
        <v>130</v>
      </c>
      <c r="ADR5" s="62">
        <v>11</v>
      </c>
      <c r="ADS5" s="62">
        <v>1.7</v>
      </c>
      <c r="ADT5" s="62">
        <v>1.7</v>
      </c>
      <c r="ADU5" s="62">
        <v>1.8</v>
      </c>
      <c r="ADV5" s="62">
        <v>4</v>
      </c>
      <c r="ADW5" s="62">
        <v>1.7</v>
      </c>
      <c r="ADX5" s="62">
        <v>13</v>
      </c>
      <c r="ADZ5" s="62">
        <v>23</v>
      </c>
      <c r="AEA5" s="62">
        <v>23</v>
      </c>
      <c r="AEB5" s="62">
        <v>17</v>
      </c>
      <c r="AEC5" s="62">
        <v>2</v>
      </c>
      <c r="AED5" s="62">
        <v>13</v>
      </c>
      <c r="AEE5" s="62">
        <v>9.3000000000000007</v>
      </c>
      <c r="AEF5" s="62">
        <v>23</v>
      </c>
      <c r="AEG5" s="62">
        <v>23</v>
      </c>
      <c r="AEH5" s="62">
        <v>6.8</v>
      </c>
      <c r="AEJ5" s="62">
        <v>49</v>
      </c>
      <c r="AEK5" s="62">
        <v>49</v>
      </c>
      <c r="AEL5" s="62">
        <v>17</v>
      </c>
      <c r="AEM5" s="62">
        <v>49</v>
      </c>
      <c r="AEN5" s="62">
        <v>33</v>
      </c>
      <c r="AEO5" s="62">
        <v>22</v>
      </c>
      <c r="AEP5" s="62">
        <v>130</v>
      </c>
      <c r="AEQ5" s="62">
        <v>31</v>
      </c>
      <c r="AER5" s="62">
        <v>6.8</v>
      </c>
      <c r="AEU5" s="62">
        <v>17</v>
      </c>
      <c r="AEV5" s="62">
        <v>23</v>
      </c>
      <c r="AEW5" s="62">
        <v>13</v>
      </c>
      <c r="AEZ5" s="62">
        <v>6.8</v>
      </c>
      <c r="AFA5" s="62">
        <v>14</v>
      </c>
      <c r="AFB5" s="62">
        <v>33</v>
      </c>
      <c r="AFC5" s="62">
        <v>1.7</v>
      </c>
      <c r="AFD5" s="62">
        <v>33</v>
      </c>
      <c r="AFE5" s="62">
        <v>49</v>
      </c>
      <c r="AFF5" s="62">
        <v>6.8</v>
      </c>
      <c r="AFL5" s="62">
        <v>1.7</v>
      </c>
      <c r="AFM5" s="62">
        <v>130</v>
      </c>
      <c r="AFN5" s="62">
        <v>31</v>
      </c>
      <c r="AFO5" s="62">
        <v>2</v>
      </c>
      <c r="AFS5" s="62">
        <v>23</v>
      </c>
      <c r="AFT5" s="62">
        <v>14</v>
      </c>
      <c r="AFU5" s="62">
        <v>23</v>
      </c>
      <c r="AFV5" s="62">
        <v>350</v>
      </c>
      <c r="AFW5" s="62">
        <v>49</v>
      </c>
      <c r="AFX5" s="62">
        <v>13</v>
      </c>
      <c r="AFZ5" s="62">
        <v>13</v>
      </c>
      <c r="AGC5" s="62">
        <v>79</v>
      </c>
      <c r="AGD5" s="62">
        <v>49</v>
      </c>
      <c r="AGE5" s="62">
        <v>7.8</v>
      </c>
      <c r="AGF5" s="62">
        <v>920</v>
      </c>
      <c r="AGG5" s="62">
        <v>13</v>
      </c>
      <c r="AGI5" s="62">
        <v>350</v>
      </c>
      <c r="AGJ5" s="62">
        <v>130</v>
      </c>
      <c r="AGK5" s="62">
        <v>33</v>
      </c>
      <c r="AGL5" s="62">
        <v>13</v>
      </c>
      <c r="AGM5" s="62">
        <v>6.8</v>
      </c>
      <c r="AGN5" s="62">
        <v>23</v>
      </c>
    </row>
    <row r="6" spans="1:872">
      <c r="A6" s="62" t="s">
        <v>20</v>
      </c>
      <c r="B6" s="68">
        <v>4</v>
      </c>
      <c r="C6" s="69"/>
      <c r="D6" s="69">
        <v>170</v>
      </c>
      <c r="E6" s="69"/>
      <c r="F6" s="69"/>
      <c r="G6" s="69">
        <v>79</v>
      </c>
      <c r="H6" s="69">
        <v>31</v>
      </c>
      <c r="I6" s="69">
        <v>13</v>
      </c>
      <c r="J6" s="69">
        <v>13</v>
      </c>
      <c r="K6" s="69">
        <v>7.8</v>
      </c>
      <c r="L6" s="69">
        <v>49</v>
      </c>
      <c r="M6" s="69">
        <v>13</v>
      </c>
      <c r="N6" s="69"/>
      <c r="O6" s="69"/>
      <c r="P6" s="69">
        <v>17</v>
      </c>
      <c r="Q6" s="69"/>
      <c r="R6" s="69"/>
      <c r="S6" s="69"/>
      <c r="T6" s="69">
        <v>7.8</v>
      </c>
      <c r="U6" s="69">
        <v>7.8</v>
      </c>
      <c r="V6" s="69">
        <v>6.8</v>
      </c>
      <c r="W6" s="69">
        <v>79</v>
      </c>
      <c r="X6" s="69"/>
      <c r="Y6" s="69">
        <v>46</v>
      </c>
      <c r="Z6" s="69">
        <v>2</v>
      </c>
      <c r="AA6" s="69">
        <v>240</v>
      </c>
      <c r="AB6" s="69"/>
      <c r="AC6" s="69"/>
      <c r="AD6" s="69">
        <v>79</v>
      </c>
      <c r="AE6" s="69">
        <v>33</v>
      </c>
      <c r="AF6" s="69">
        <v>33</v>
      </c>
      <c r="AG6" s="69">
        <v>33</v>
      </c>
      <c r="AH6" s="69">
        <v>33</v>
      </c>
      <c r="AI6" s="69">
        <v>240</v>
      </c>
      <c r="AJ6" s="69">
        <v>11</v>
      </c>
      <c r="AK6" s="69">
        <v>7.8</v>
      </c>
      <c r="AL6" s="69">
        <v>33</v>
      </c>
      <c r="AM6" s="69">
        <v>1.7</v>
      </c>
      <c r="AN6" s="69"/>
      <c r="AO6" s="69">
        <v>79</v>
      </c>
      <c r="AP6" s="69">
        <v>6.8</v>
      </c>
      <c r="AQ6" s="69">
        <v>13</v>
      </c>
      <c r="AR6" s="69">
        <v>33</v>
      </c>
      <c r="AS6" s="69">
        <v>17</v>
      </c>
      <c r="AT6" s="69">
        <v>23</v>
      </c>
      <c r="AU6" s="69">
        <v>540</v>
      </c>
      <c r="AV6" s="69">
        <v>23</v>
      </c>
      <c r="AW6" s="69">
        <v>17</v>
      </c>
      <c r="AX6" s="69">
        <v>240</v>
      </c>
      <c r="AY6" s="69">
        <v>49</v>
      </c>
      <c r="AZ6" s="69">
        <v>50</v>
      </c>
      <c r="BA6" s="69">
        <v>11</v>
      </c>
      <c r="BB6" s="69">
        <v>70</v>
      </c>
      <c r="BC6" s="69">
        <v>49</v>
      </c>
      <c r="BD6" s="69">
        <v>49</v>
      </c>
      <c r="BE6" s="69">
        <v>70</v>
      </c>
      <c r="BF6" s="69">
        <v>2</v>
      </c>
      <c r="BG6" s="69">
        <v>920</v>
      </c>
      <c r="BH6" s="69">
        <v>33</v>
      </c>
      <c r="BI6" s="69">
        <v>4.5</v>
      </c>
      <c r="BJ6" s="69">
        <v>2</v>
      </c>
      <c r="BK6" s="69"/>
      <c r="BL6" s="69"/>
      <c r="BM6" s="69">
        <v>23</v>
      </c>
      <c r="BN6" s="69">
        <v>70</v>
      </c>
      <c r="BO6" s="69">
        <v>27</v>
      </c>
      <c r="BP6" s="69">
        <v>13</v>
      </c>
      <c r="BQ6" s="69"/>
      <c r="BR6" s="69"/>
      <c r="BS6" s="69">
        <v>350</v>
      </c>
      <c r="BT6" s="69">
        <v>33</v>
      </c>
      <c r="BU6" s="69">
        <v>130</v>
      </c>
      <c r="BV6" s="69">
        <v>46</v>
      </c>
      <c r="BW6" s="69">
        <v>1.7</v>
      </c>
      <c r="BX6" s="69"/>
      <c r="BY6" s="69"/>
      <c r="BZ6" s="69">
        <v>33</v>
      </c>
      <c r="CA6" s="69">
        <v>1.7</v>
      </c>
      <c r="CB6" s="69">
        <v>33</v>
      </c>
      <c r="CC6" s="69">
        <v>13</v>
      </c>
      <c r="CD6" s="69"/>
      <c r="CE6" s="69">
        <v>23</v>
      </c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>
        <v>70</v>
      </c>
      <c r="CQ6" s="69">
        <v>23</v>
      </c>
      <c r="CR6" s="69">
        <v>23</v>
      </c>
      <c r="CS6" s="69">
        <v>170</v>
      </c>
      <c r="CT6" s="69">
        <v>49</v>
      </c>
      <c r="CU6" s="69">
        <v>17</v>
      </c>
      <c r="CV6" s="69"/>
      <c r="CW6" s="69">
        <v>17</v>
      </c>
      <c r="CX6" s="69"/>
      <c r="CY6" s="69"/>
      <c r="CZ6" s="69">
        <v>70</v>
      </c>
      <c r="DA6" s="69">
        <v>22</v>
      </c>
      <c r="DB6" s="69">
        <v>49</v>
      </c>
      <c r="DC6" s="69"/>
      <c r="DD6" s="69"/>
      <c r="DE6" s="69">
        <v>23</v>
      </c>
      <c r="DF6" s="69"/>
      <c r="DG6" s="69">
        <v>540</v>
      </c>
      <c r="DH6" s="69">
        <v>350</v>
      </c>
      <c r="DI6" s="69">
        <v>110</v>
      </c>
      <c r="DJ6" s="69">
        <v>49</v>
      </c>
      <c r="DK6" s="69">
        <v>16</v>
      </c>
      <c r="DL6" s="69">
        <v>33</v>
      </c>
      <c r="DM6" s="69">
        <v>33</v>
      </c>
      <c r="DN6" s="69">
        <v>170</v>
      </c>
      <c r="DO6" s="69">
        <v>64</v>
      </c>
      <c r="DP6" s="69">
        <v>49</v>
      </c>
      <c r="DQ6" s="69">
        <v>110</v>
      </c>
      <c r="DR6" s="69">
        <v>49</v>
      </c>
      <c r="DS6" s="69">
        <v>49</v>
      </c>
      <c r="DT6" s="69">
        <v>540</v>
      </c>
      <c r="DU6" s="69">
        <v>130</v>
      </c>
      <c r="DV6" s="69">
        <v>79</v>
      </c>
      <c r="DW6" s="69">
        <v>33</v>
      </c>
      <c r="DX6" s="69">
        <v>17</v>
      </c>
      <c r="DY6" s="69"/>
      <c r="DZ6" s="69">
        <v>17</v>
      </c>
      <c r="EA6" s="69">
        <v>130</v>
      </c>
      <c r="EB6" s="69"/>
      <c r="EC6" s="69">
        <v>22</v>
      </c>
      <c r="ED6" s="69"/>
      <c r="EE6" s="69"/>
      <c r="EF6" s="69"/>
      <c r="EG6" s="69">
        <v>49</v>
      </c>
      <c r="EH6" s="69">
        <v>130</v>
      </c>
      <c r="EI6" s="69">
        <v>22</v>
      </c>
      <c r="EJ6" s="69">
        <v>33</v>
      </c>
      <c r="EK6" s="69">
        <v>7.8</v>
      </c>
      <c r="EL6" s="69">
        <v>1.7</v>
      </c>
      <c r="EM6" s="69">
        <v>23</v>
      </c>
      <c r="EN6" s="69">
        <v>1.7</v>
      </c>
      <c r="EO6" s="69"/>
      <c r="EP6" s="69">
        <v>33</v>
      </c>
      <c r="EQ6" s="69">
        <v>7.8</v>
      </c>
      <c r="ER6" s="69">
        <v>11</v>
      </c>
      <c r="ES6" s="69">
        <v>540</v>
      </c>
      <c r="ET6" s="69">
        <v>17</v>
      </c>
      <c r="EU6" s="69">
        <v>79</v>
      </c>
      <c r="EV6" s="69">
        <v>11</v>
      </c>
      <c r="EW6" s="69">
        <v>79</v>
      </c>
      <c r="EX6" s="69">
        <v>110</v>
      </c>
      <c r="EY6" s="69">
        <v>4.5</v>
      </c>
      <c r="EZ6" s="69">
        <v>49</v>
      </c>
      <c r="FA6" s="69">
        <v>49</v>
      </c>
      <c r="FB6" s="69">
        <v>2</v>
      </c>
      <c r="FC6" s="69">
        <v>2</v>
      </c>
      <c r="FD6" s="69">
        <v>49</v>
      </c>
      <c r="FE6" s="69">
        <v>170</v>
      </c>
      <c r="FF6" s="69">
        <v>4.5</v>
      </c>
      <c r="FG6" s="69">
        <v>11</v>
      </c>
      <c r="FH6" s="69">
        <v>17</v>
      </c>
      <c r="FI6" s="69">
        <v>79</v>
      </c>
      <c r="FJ6" s="69">
        <v>4.5</v>
      </c>
      <c r="FK6" s="69">
        <v>79</v>
      </c>
      <c r="FL6" s="69">
        <v>49</v>
      </c>
      <c r="FM6" s="69">
        <v>350</v>
      </c>
      <c r="FN6" s="69">
        <v>79</v>
      </c>
      <c r="FO6" s="69">
        <v>22</v>
      </c>
      <c r="FP6" s="69">
        <v>350</v>
      </c>
      <c r="FQ6" s="69"/>
      <c r="FR6" s="69">
        <v>33</v>
      </c>
      <c r="FS6" s="69">
        <v>13</v>
      </c>
      <c r="FT6" s="70">
        <v>350</v>
      </c>
      <c r="FU6" s="70">
        <v>33</v>
      </c>
      <c r="FV6" s="70">
        <v>70</v>
      </c>
      <c r="FW6" s="70">
        <v>49</v>
      </c>
      <c r="FX6" s="70">
        <v>4.5</v>
      </c>
      <c r="FY6" s="70">
        <v>1.7</v>
      </c>
      <c r="FZ6" s="70">
        <v>13</v>
      </c>
      <c r="GA6" s="70">
        <v>4.5</v>
      </c>
      <c r="GB6" s="70">
        <v>7.8</v>
      </c>
      <c r="GC6" s="70">
        <v>170</v>
      </c>
      <c r="GD6" s="70">
        <v>23</v>
      </c>
      <c r="GE6" s="70"/>
      <c r="GF6" s="70">
        <v>1.7</v>
      </c>
      <c r="GG6" s="70">
        <v>4.5</v>
      </c>
      <c r="GH6" s="70"/>
      <c r="GI6" s="70">
        <v>79</v>
      </c>
      <c r="GJ6" s="70">
        <v>13</v>
      </c>
      <c r="GK6" s="70"/>
      <c r="GL6" s="70">
        <v>23</v>
      </c>
      <c r="GM6" s="70">
        <v>110</v>
      </c>
      <c r="GN6" s="70">
        <v>79</v>
      </c>
      <c r="GO6" s="70">
        <v>2</v>
      </c>
      <c r="GP6" s="70"/>
      <c r="GQ6" s="69"/>
      <c r="GR6" s="69"/>
      <c r="GS6" s="69"/>
      <c r="GT6" s="70">
        <v>350</v>
      </c>
      <c r="GU6" s="70">
        <v>33</v>
      </c>
      <c r="GV6" s="70">
        <v>4.5</v>
      </c>
      <c r="GW6" s="70"/>
      <c r="GX6" s="70">
        <v>33</v>
      </c>
      <c r="GY6" s="70">
        <v>33</v>
      </c>
      <c r="GZ6" s="70">
        <v>7.8</v>
      </c>
      <c r="HA6" s="70">
        <v>70</v>
      </c>
      <c r="HB6" s="70">
        <v>49</v>
      </c>
      <c r="HC6" s="70"/>
      <c r="HD6" s="70">
        <v>33</v>
      </c>
      <c r="HE6" s="70">
        <v>79</v>
      </c>
      <c r="HF6" s="70">
        <v>23</v>
      </c>
      <c r="HG6" s="70">
        <v>46</v>
      </c>
      <c r="HH6" s="70">
        <v>11</v>
      </c>
      <c r="HI6" s="70">
        <v>350</v>
      </c>
      <c r="HJ6" s="70">
        <v>70</v>
      </c>
      <c r="HK6" s="70">
        <v>49</v>
      </c>
      <c r="HL6" s="70">
        <v>33</v>
      </c>
      <c r="HM6" s="70">
        <v>21</v>
      </c>
      <c r="HN6" s="70">
        <v>110</v>
      </c>
      <c r="HO6" s="70">
        <v>7.8</v>
      </c>
      <c r="HP6" s="70">
        <v>79</v>
      </c>
      <c r="HQ6" s="70">
        <v>17</v>
      </c>
      <c r="HR6" s="70">
        <v>240</v>
      </c>
      <c r="HS6" s="70">
        <v>79</v>
      </c>
      <c r="HT6" s="70">
        <v>350</v>
      </c>
      <c r="HU6" s="70"/>
      <c r="HV6" s="70">
        <v>49</v>
      </c>
      <c r="HW6" s="70">
        <v>170</v>
      </c>
      <c r="HX6" s="70">
        <v>33</v>
      </c>
      <c r="HY6" s="70">
        <v>79</v>
      </c>
      <c r="HZ6" s="70">
        <v>23</v>
      </c>
      <c r="IA6" s="70">
        <v>23</v>
      </c>
      <c r="IB6" s="70">
        <v>540</v>
      </c>
      <c r="IC6" s="70">
        <v>130</v>
      </c>
      <c r="ID6" s="70">
        <v>14</v>
      </c>
      <c r="IE6" s="70"/>
      <c r="IF6" s="70">
        <v>49</v>
      </c>
      <c r="IG6" s="70">
        <v>49</v>
      </c>
      <c r="IH6" s="70">
        <v>49</v>
      </c>
      <c r="II6" s="70">
        <v>920</v>
      </c>
      <c r="IJ6" s="70">
        <v>79</v>
      </c>
      <c r="IK6" s="70">
        <v>920</v>
      </c>
      <c r="IL6" s="70">
        <v>2</v>
      </c>
      <c r="IM6" s="70">
        <v>140</v>
      </c>
      <c r="IN6" s="70">
        <v>33</v>
      </c>
      <c r="IO6" s="70">
        <v>49</v>
      </c>
      <c r="IP6" s="70">
        <v>11</v>
      </c>
      <c r="IQ6" s="70"/>
      <c r="IR6" s="70">
        <v>70</v>
      </c>
      <c r="IS6" s="70">
        <v>33</v>
      </c>
      <c r="IT6" s="70">
        <v>49</v>
      </c>
      <c r="IU6" s="70">
        <v>130</v>
      </c>
      <c r="IV6" s="70">
        <v>7.8</v>
      </c>
      <c r="IW6" s="70">
        <v>110</v>
      </c>
      <c r="IX6" s="53">
        <v>49</v>
      </c>
      <c r="IY6" s="53">
        <v>17</v>
      </c>
      <c r="IZ6" s="53">
        <v>11</v>
      </c>
      <c r="JA6" s="53">
        <v>79</v>
      </c>
      <c r="JB6" s="53">
        <v>17</v>
      </c>
      <c r="JC6" s="53">
        <v>130</v>
      </c>
      <c r="JD6" s="53">
        <v>33</v>
      </c>
      <c r="JE6" s="53">
        <v>33</v>
      </c>
      <c r="JF6" s="53">
        <v>22</v>
      </c>
      <c r="JG6" s="53"/>
      <c r="JH6" s="53">
        <v>540</v>
      </c>
      <c r="JI6" s="53"/>
      <c r="JJ6" s="53">
        <v>350</v>
      </c>
      <c r="JK6" s="53">
        <v>17</v>
      </c>
      <c r="JL6" s="53">
        <v>79</v>
      </c>
      <c r="JM6" s="53">
        <v>17</v>
      </c>
      <c r="JN6" s="53">
        <v>13</v>
      </c>
      <c r="JO6" s="53"/>
      <c r="JP6" s="53">
        <v>70</v>
      </c>
      <c r="JQ6" s="53">
        <v>49</v>
      </c>
      <c r="JR6" s="53">
        <v>33</v>
      </c>
      <c r="JS6" s="53">
        <v>13</v>
      </c>
      <c r="JT6" s="53">
        <v>33</v>
      </c>
      <c r="JU6" s="53">
        <v>49</v>
      </c>
      <c r="JV6" s="53">
        <v>4.5</v>
      </c>
      <c r="JW6" s="53">
        <v>23</v>
      </c>
      <c r="JX6" s="53">
        <v>79</v>
      </c>
      <c r="JY6" s="53">
        <v>4</v>
      </c>
      <c r="JZ6" s="53"/>
      <c r="KA6" s="53">
        <v>350</v>
      </c>
      <c r="KB6" s="53">
        <v>4.5</v>
      </c>
      <c r="KC6" s="53">
        <v>33</v>
      </c>
      <c r="KD6" s="53">
        <v>4.5</v>
      </c>
      <c r="KE6" s="53"/>
      <c r="KF6" s="53">
        <v>49</v>
      </c>
      <c r="KG6" s="53">
        <v>33</v>
      </c>
      <c r="KH6" s="53">
        <v>130</v>
      </c>
      <c r="KI6" s="53">
        <v>7.8</v>
      </c>
      <c r="KJ6" s="53">
        <v>49</v>
      </c>
      <c r="KK6" s="53">
        <v>26</v>
      </c>
      <c r="KL6" s="53">
        <v>79</v>
      </c>
      <c r="KM6" s="53">
        <v>49</v>
      </c>
      <c r="KN6" s="53">
        <v>7.8</v>
      </c>
      <c r="KO6" s="53"/>
      <c r="KP6" s="53"/>
      <c r="KQ6" s="53"/>
      <c r="KR6" s="53"/>
      <c r="KS6" s="53"/>
      <c r="KT6" s="53"/>
      <c r="KU6" s="53">
        <v>23</v>
      </c>
      <c r="KV6" s="53">
        <v>22</v>
      </c>
      <c r="KW6" s="53">
        <v>540</v>
      </c>
      <c r="KX6" s="53">
        <v>13</v>
      </c>
      <c r="KY6" s="53">
        <v>22</v>
      </c>
      <c r="KZ6" s="53">
        <v>6.8</v>
      </c>
      <c r="LA6" s="53"/>
      <c r="LB6" s="53"/>
      <c r="LC6" s="53">
        <v>49</v>
      </c>
      <c r="LD6" s="53">
        <v>9.1999999999999993</v>
      </c>
      <c r="LE6" s="53"/>
      <c r="LF6" s="53"/>
      <c r="LG6" s="53">
        <v>4.5</v>
      </c>
      <c r="LH6" s="53">
        <v>240</v>
      </c>
      <c r="LI6" s="53">
        <v>33</v>
      </c>
      <c r="LJ6" s="53">
        <v>13</v>
      </c>
      <c r="LK6" s="53">
        <v>130</v>
      </c>
      <c r="LL6" s="53">
        <v>4</v>
      </c>
      <c r="LM6" s="53">
        <v>4.5</v>
      </c>
      <c r="LN6" s="53">
        <v>23</v>
      </c>
      <c r="LO6" s="53">
        <v>2</v>
      </c>
      <c r="LP6" s="53">
        <v>140</v>
      </c>
      <c r="LQ6" s="53">
        <v>22</v>
      </c>
      <c r="LR6" s="53">
        <v>33</v>
      </c>
      <c r="LS6" s="53">
        <v>110</v>
      </c>
      <c r="LT6" s="53"/>
      <c r="LU6" s="53">
        <v>4</v>
      </c>
      <c r="LV6" s="53">
        <v>33</v>
      </c>
      <c r="LW6" s="53">
        <v>46</v>
      </c>
      <c r="LX6" s="53">
        <v>23</v>
      </c>
      <c r="LY6" s="53">
        <v>23</v>
      </c>
      <c r="LZ6" s="53">
        <v>4.5</v>
      </c>
      <c r="MA6" s="53">
        <v>13</v>
      </c>
      <c r="MB6" s="53"/>
      <c r="MC6" s="53">
        <v>180</v>
      </c>
      <c r="MD6" s="53">
        <v>4</v>
      </c>
      <c r="ME6" s="53">
        <v>14</v>
      </c>
      <c r="MF6" s="53">
        <v>130</v>
      </c>
      <c r="MG6" s="53">
        <v>13</v>
      </c>
      <c r="MH6" s="53">
        <v>540</v>
      </c>
      <c r="MI6" s="53">
        <v>49</v>
      </c>
      <c r="MJ6" s="53">
        <v>49</v>
      </c>
      <c r="MK6" s="53">
        <v>33</v>
      </c>
      <c r="ML6" s="53">
        <v>49</v>
      </c>
      <c r="MM6" s="53">
        <v>33</v>
      </c>
      <c r="MN6" s="53">
        <v>7.8</v>
      </c>
      <c r="MO6" s="53">
        <v>540</v>
      </c>
      <c r="MP6" s="53">
        <v>130</v>
      </c>
      <c r="MQ6" s="53">
        <v>33</v>
      </c>
      <c r="MR6" s="53">
        <v>13</v>
      </c>
      <c r="MS6" s="53">
        <v>13</v>
      </c>
      <c r="MT6" s="53"/>
      <c r="MU6" s="53"/>
      <c r="MV6" s="53">
        <v>6.8</v>
      </c>
      <c r="MW6" s="53">
        <v>13</v>
      </c>
      <c r="MX6" s="53">
        <v>1.7</v>
      </c>
      <c r="MY6" s="53">
        <v>4.5</v>
      </c>
      <c r="MZ6" s="53"/>
      <c r="NA6" s="53">
        <v>33</v>
      </c>
      <c r="NB6" s="53">
        <v>23</v>
      </c>
      <c r="NC6" s="53">
        <v>1.7</v>
      </c>
      <c r="ND6" s="53">
        <v>1.7</v>
      </c>
      <c r="NE6" s="53">
        <v>4.5</v>
      </c>
      <c r="NF6" s="53">
        <v>33</v>
      </c>
      <c r="NG6" s="53">
        <v>4.5</v>
      </c>
      <c r="NH6" s="53">
        <v>33</v>
      </c>
      <c r="NI6" s="53">
        <v>33</v>
      </c>
      <c r="NJ6" s="53">
        <v>23</v>
      </c>
      <c r="NK6" s="53">
        <v>23</v>
      </c>
      <c r="NL6" s="53">
        <v>13</v>
      </c>
      <c r="NM6" s="53"/>
      <c r="NN6" s="53">
        <v>49</v>
      </c>
      <c r="NO6" s="53">
        <v>23</v>
      </c>
      <c r="NP6" s="53">
        <v>49</v>
      </c>
      <c r="NQ6" s="53">
        <v>1.7</v>
      </c>
      <c r="NR6" s="53"/>
      <c r="NS6" s="53"/>
      <c r="NT6" s="53">
        <v>49</v>
      </c>
      <c r="NU6" s="53">
        <v>22</v>
      </c>
      <c r="NV6" s="53">
        <v>14</v>
      </c>
      <c r="NW6" s="53">
        <v>540</v>
      </c>
      <c r="NX6" s="53"/>
      <c r="NY6" s="53"/>
      <c r="NZ6" s="53">
        <v>79</v>
      </c>
      <c r="OA6" s="53">
        <v>17</v>
      </c>
      <c r="OB6" s="53">
        <v>49</v>
      </c>
      <c r="OC6" s="53">
        <v>49</v>
      </c>
      <c r="OD6" s="53">
        <v>13</v>
      </c>
      <c r="OE6" s="53">
        <v>79</v>
      </c>
      <c r="OF6" s="53">
        <v>33</v>
      </c>
      <c r="OG6" s="53">
        <v>350</v>
      </c>
      <c r="OH6" s="53">
        <v>49</v>
      </c>
      <c r="OI6" s="53">
        <v>240</v>
      </c>
      <c r="OJ6" s="53">
        <v>130</v>
      </c>
      <c r="OK6" s="53">
        <v>23</v>
      </c>
      <c r="OL6" s="53">
        <v>23</v>
      </c>
      <c r="OM6" s="53">
        <v>6.8</v>
      </c>
      <c r="ON6" s="53">
        <v>1.7</v>
      </c>
      <c r="OO6" s="53">
        <v>1.8</v>
      </c>
      <c r="OP6" s="53"/>
      <c r="OQ6" s="53">
        <v>2</v>
      </c>
      <c r="OR6" s="53">
        <v>33</v>
      </c>
      <c r="OS6" s="53">
        <v>17</v>
      </c>
      <c r="OT6" s="53">
        <v>23</v>
      </c>
      <c r="OU6" s="53">
        <v>31</v>
      </c>
      <c r="OV6" s="53">
        <v>6.8</v>
      </c>
      <c r="OW6" s="53">
        <v>170</v>
      </c>
      <c r="OX6" s="53">
        <v>22</v>
      </c>
      <c r="OY6" s="53">
        <v>23</v>
      </c>
      <c r="OZ6" s="53">
        <v>46</v>
      </c>
      <c r="PA6" s="53">
        <v>33</v>
      </c>
      <c r="PB6" s="53">
        <v>17</v>
      </c>
      <c r="PC6" s="53">
        <v>7.8</v>
      </c>
      <c r="PD6" s="53">
        <v>920</v>
      </c>
      <c r="PE6" s="53">
        <v>350</v>
      </c>
      <c r="PF6" s="53">
        <v>31</v>
      </c>
      <c r="PG6" s="53">
        <v>33</v>
      </c>
      <c r="PH6" s="53">
        <v>49</v>
      </c>
      <c r="PI6" s="53">
        <v>7.8</v>
      </c>
      <c r="PJ6" s="53"/>
      <c r="PK6" s="53"/>
      <c r="PL6" s="53">
        <v>240</v>
      </c>
      <c r="PM6" s="53">
        <v>27</v>
      </c>
      <c r="PN6" s="53">
        <v>17</v>
      </c>
      <c r="PO6" s="53">
        <v>33</v>
      </c>
      <c r="PP6" s="53">
        <v>4.5</v>
      </c>
      <c r="PQ6" s="53">
        <v>130</v>
      </c>
      <c r="PR6" s="53">
        <v>13</v>
      </c>
      <c r="PS6" s="53">
        <v>2</v>
      </c>
      <c r="PT6" s="53"/>
      <c r="PU6" s="53">
        <v>79</v>
      </c>
      <c r="PV6" s="53">
        <v>13</v>
      </c>
      <c r="PW6" s="53"/>
      <c r="PX6" s="53">
        <v>1.7</v>
      </c>
      <c r="PY6" s="53">
        <v>4.5</v>
      </c>
      <c r="PZ6" s="53">
        <v>130</v>
      </c>
      <c r="QA6" s="53">
        <v>31</v>
      </c>
      <c r="QB6" s="53">
        <v>2</v>
      </c>
      <c r="QC6" s="53">
        <v>22</v>
      </c>
      <c r="QD6" s="53">
        <v>17</v>
      </c>
      <c r="QE6" s="53">
        <v>130</v>
      </c>
      <c r="QF6" s="53">
        <v>13</v>
      </c>
      <c r="QG6" s="53">
        <v>6.8</v>
      </c>
      <c r="QH6" s="53">
        <v>240</v>
      </c>
      <c r="QI6" s="53">
        <v>170</v>
      </c>
      <c r="QJ6" s="53">
        <v>79</v>
      </c>
      <c r="QK6" s="53">
        <v>17</v>
      </c>
      <c r="QL6" s="53">
        <v>2</v>
      </c>
      <c r="QM6" s="53">
        <v>7.8</v>
      </c>
      <c r="QN6" s="53">
        <v>79</v>
      </c>
      <c r="QO6" s="53">
        <v>2</v>
      </c>
      <c r="QP6" s="53">
        <v>7.8</v>
      </c>
      <c r="QQ6" s="53">
        <v>7.8</v>
      </c>
      <c r="QR6" s="53">
        <v>33</v>
      </c>
      <c r="QS6" s="53">
        <v>46</v>
      </c>
      <c r="QT6" s="53">
        <v>79</v>
      </c>
      <c r="QU6" s="53">
        <v>6.8</v>
      </c>
      <c r="QV6" s="53">
        <v>49</v>
      </c>
      <c r="QW6" s="53">
        <v>46</v>
      </c>
      <c r="QX6" s="53">
        <v>33</v>
      </c>
      <c r="QY6" s="53"/>
      <c r="QZ6" s="53">
        <v>130</v>
      </c>
      <c r="RA6" s="53">
        <v>130</v>
      </c>
      <c r="RB6" s="53">
        <v>13</v>
      </c>
      <c r="RC6" s="53"/>
      <c r="RD6" s="53"/>
      <c r="RE6" s="53">
        <v>79</v>
      </c>
      <c r="RF6" s="53" t="s">
        <v>9</v>
      </c>
      <c r="RG6" s="53">
        <v>17</v>
      </c>
      <c r="RH6" s="53">
        <v>4.5</v>
      </c>
      <c r="RI6" s="53">
        <v>79</v>
      </c>
      <c r="RJ6" s="53">
        <v>49</v>
      </c>
      <c r="RK6" s="53">
        <v>130</v>
      </c>
      <c r="RL6" s="53">
        <v>23</v>
      </c>
      <c r="RM6" s="53">
        <v>79</v>
      </c>
      <c r="RN6" s="53">
        <v>49</v>
      </c>
      <c r="RO6" s="53">
        <v>13</v>
      </c>
      <c r="RP6" s="53"/>
      <c r="RQ6" s="53">
        <v>130</v>
      </c>
      <c r="RR6" s="53">
        <v>4.5</v>
      </c>
      <c r="RS6" s="53">
        <v>7.8</v>
      </c>
      <c r="RT6" s="53">
        <v>17</v>
      </c>
      <c r="RU6" s="53">
        <v>4.5</v>
      </c>
      <c r="RV6" s="53">
        <v>7.8</v>
      </c>
      <c r="RW6" s="53">
        <v>2</v>
      </c>
      <c r="RX6" s="53">
        <v>79</v>
      </c>
      <c r="RY6" s="53">
        <v>79</v>
      </c>
      <c r="RZ6" s="53">
        <v>4.5</v>
      </c>
      <c r="SA6" s="53">
        <v>130</v>
      </c>
      <c r="SB6" s="53">
        <v>130</v>
      </c>
      <c r="SC6" s="53">
        <v>23</v>
      </c>
      <c r="SD6" s="53">
        <v>11</v>
      </c>
      <c r="SE6" s="53">
        <v>17</v>
      </c>
      <c r="SF6" s="53">
        <v>7.8</v>
      </c>
      <c r="SG6" s="54">
        <v>1.7</v>
      </c>
      <c r="SH6" s="54">
        <v>4.5</v>
      </c>
      <c r="SI6" s="54">
        <v>23</v>
      </c>
      <c r="SJ6" s="54">
        <v>49</v>
      </c>
      <c r="SK6" s="54">
        <v>14</v>
      </c>
      <c r="SL6" s="62">
        <v>17</v>
      </c>
      <c r="SM6" s="54">
        <v>2</v>
      </c>
      <c r="SN6" s="54">
        <v>7.8</v>
      </c>
      <c r="SP6" s="54">
        <v>1.8</v>
      </c>
      <c r="SQ6" s="55">
        <v>79</v>
      </c>
      <c r="SR6" s="54">
        <v>17</v>
      </c>
      <c r="SS6" s="54">
        <v>49</v>
      </c>
      <c r="ST6" s="54">
        <v>1.8</v>
      </c>
      <c r="SU6" s="62">
        <v>6.8</v>
      </c>
      <c r="SV6" s="54">
        <v>49</v>
      </c>
      <c r="SW6" s="54">
        <v>4.5</v>
      </c>
      <c r="SX6" s="62">
        <v>1.7</v>
      </c>
      <c r="SY6" s="62">
        <v>4.5</v>
      </c>
      <c r="SZ6" s="62">
        <v>22</v>
      </c>
      <c r="TA6" s="62">
        <v>11</v>
      </c>
      <c r="TB6" s="62">
        <v>23</v>
      </c>
      <c r="TC6" s="62">
        <v>2</v>
      </c>
      <c r="TD6" s="62">
        <v>4.5</v>
      </c>
      <c r="TG6" s="62">
        <v>140</v>
      </c>
      <c r="TH6" s="62">
        <v>22</v>
      </c>
      <c r="TI6" s="62">
        <v>2</v>
      </c>
      <c r="TJ6" s="62">
        <v>11</v>
      </c>
      <c r="TK6" s="62">
        <v>130</v>
      </c>
      <c r="TL6" s="62">
        <v>49</v>
      </c>
      <c r="TM6" s="62">
        <v>23</v>
      </c>
      <c r="TN6" s="62">
        <v>13</v>
      </c>
      <c r="TO6" s="62">
        <v>22</v>
      </c>
      <c r="TP6" s="62">
        <v>33</v>
      </c>
      <c r="TQ6" s="62">
        <v>17</v>
      </c>
      <c r="TR6" s="62">
        <v>6.8</v>
      </c>
      <c r="TS6" s="62">
        <v>23</v>
      </c>
      <c r="TT6" s="62">
        <v>7.8</v>
      </c>
      <c r="TU6" s="62">
        <v>49</v>
      </c>
      <c r="TV6" s="62">
        <v>23</v>
      </c>
      <c r="TW6" s="62">
        <v>22</v>
      </c>
      <c r="TX6" s="62">
        <v>2</v>
      </c>
      <c r="TZ6" s="62">
        <v>17</v>
      </c>
      <c r="UA6" s="62">
        <v>4.5</v>
      </c>
      <c r="UC6" s="62">
        <v>4.5</v>
      </c>
      <c r="UD6" s="62">
        <v>6.8</v>
      </c>
      <c r="UF6" s="62">
        <v>2</v>
      </c>
      <c r="UG6" s="62">
        <v>350</v>
      </c>
      <c r="UH6" s="62">
        <v>46</v>
      </c>
      <c r="UI6" s="62">
        <v>110</v>
      </c>
      <c r="UJ6" s="62">
        <v>4.5</v>
      </c>
      <c r="UN6" s="62">
        <v>33</v>
      </c>
      <c r="UO6" s="62">
        <v>33</v>
      </c>
      <c r="UP6" s="62">
        <v>14</v>
      </c>
      <c r="UQ6" s="62">
        <v>9.3000000000000007</v>
      </c>
      <c r="UT6" s="62">
        <v>70</v>
      </c>
      <c r="UU6" s="62">
        <v>70</v>
      </c>
      <c r="UV6" s="62">
        <v>23</v>
      </c>
      <c r="UW6" s="62">
        <v>33</v>
      </c>
      <c r="UX6" s="62">
        <v>17</v>
      </c>
      <c r="UY6" s="62">
        <v>110</v>
      </c>
      <c r="UZ6" s="62">
        <v>49</v>
      </c>
      <c r="VA6" s="62">
        <v>13</v>
      </c>
      <c r="VB6" s="62">
        <v>14</v>
      </c>
      <c r="VF6" s="62">
        <v>130</v>
      </c>
      <c r="VG6" s="62">
        <v>4.5</v>
      </c>
      <c r="VH6" s="62">
        <v>33</v>
      </c>
      <c r="VI6" s="62">
        <v>1.7</v>
      </c>
      <c r="VJ6" s="62">
        <v>170</v>
      </c>
      <c r="VK6" s="62">
        <v>11</v>
      </c>
      <c r="VL6" s="62">
        <v>4.5</v>
      </c>
      <c r="VM6" s="62">
        <v>33</v>
      </c>
      <c r="VN6" s="62">
        <v>33</v>
      </c>
      <c r="VO6" s="62">
        <v>4.5</v>
      </c>
      <c r="VP6" s="62">
        <v>350</v>
      </c>
      <c r="VQ6" s="62">
        <v>49</v>
      </c>
      <c r="VR6" s="62">
        <v>130</v>
      </c>
      <c r="VS6" s="62">
        <v>13</v>
      </c>
      <c r="VT6" s="62">
        <v>7.8</v>
      </c>
      <c r="VU6" s="62">
        <v>7.8</v>
      </c>
      <c r="VV6" s="62">
        <v>11</v>
      </c>
      <c r="VX6" s="62">
        <v>13</v>
      </c>
      <c r="VZ6" s="62">
        <v>540</v>
      </c>
      <c r="WA6" s="62">
        <v>49</v>
      </c>
      <c r="WB6" s="62">
        <v>27</v>
      </c>
      <c r="WC6" s="62">
        <v>7.8</v>
      </c>
      <c r="WD6" s="62">
        <v>130</v>
      </c>
      <c r="WE6" s="62">
        <v>23</v>
      </c>
      <c r="WF6" s="62">
        <v>4.5</v>
      </c>
      <c r="WG6" s="62">
        <v>7.8</v>
      </c>
      <c r="WH6" s="62">
        <v>33</v>
      </c>
      <c r="WI6" s="62">
        <v>4.5</v>
      </c>
      <c r="WJ6" s="62">
        <v>13</v>
      </c>
      <c r="WL6" s="62">
        <v>4.5</v>
      </c>
      <c r="WO6" s="62">
        <v>31</v>
      </c>
      <c r="WP6" s="62">
        <v>7.8</v>
      </c>
      <c r="WQ6" s="62">
        <v>23</v>
      </c>
      <c r="WR6" s="62">
        <v>33</v>
      </c>
      <c r="WS6" s="62">
        <v>7.8</v>
      </c>
      <c r="WT6" s="62">
        <v>13</v>
      </c>
      <c r="WW6" s="62">
        <v>79</v>
      </c>
      <c r="WX6" s="62">
        <v>17</v>
      </c>
      <c r="WY6" s="62">
        <v>7.8</v>
      </c>
      <c r="WZ6" s="62">
        <v>23</v>
      </c>
      <c r="XA6" s="62">
        <v>1.7</v>
      </c>
      <c r="XB6" s="62">
        <v>1.7</v>
      </c>
      <c r="XD6" s="62">
        <v>2</v>
      </c>
      <c r="XF6" s="62">
        <v>1.7</v>
      </c>
      <c r="XI6" s="62">
        <v>2</v>
      </c>
      <c r="XP6" s="62">
        <v>7.8</v>
      </c>
      <c r="XS6" s="62">
        <v>46</v>
      </c>
      <c r="XT6" s="62">
        <v>46</v>
      </c>
      <c r="XU6" s="62">
        <v>13</v>
      </c>
      <c r="XW6" s="62">
        <v>33</v>
      </c>
      <c r="XX6" s="62">
        <v>33</v>
      </c>
      <c r="XY6" s="62">
        <v>23</v>
      </c>
      <c r="XZ6" s="62">
        <v>34</v>
      </c>
      <c r="YA6" s="62">
        <v>22</v>
      </c>
      <c r="YB6" s="62">
        <v>46</v>
      </c>
      <c r="YC6" s="62">
        <v>49</v>
      </c>
      <c r="YD6" s="62">
        <v>79</v>
      </c>
      <c r="YE6" s="62">
        <v>4</v>
      </c>
      <c r="YF6" s="62">
        <v>49</v>
      </c>
      <c r="YG6" s="62">
        <v>49</v>
      </c>
      <c r="YH6" s="62">
        <v>79</v>
      </c>
      <c r="YI6" s="62">
        <v>23</v>
      </c>
      <c r="YJ6" s="62">
        <v>6.8</v>
      </c>
      <c r="YK6" s="62">
        <v>33</v>
      </c>
      <c r="YL6" s="62">
        <v>95</v>
      </c>
      <c r="YM6" s="62">
        <v>350</v>
      </c>
      <c r="YN6" s="62">
        <v>79</v>
      </c>
      <c r="YO6" s="62">
        <v>23</v>
      </c>
      <c r="YP6" s="62">
        <v>7.8</v>
      </c>
      <c r="YQ6" s="62">
        <v>13</v>
      </c>
      <c r="YR6" s="62">
        <v>33</v>
      </c>
      <c r="YS6" s="62">
        <v>33</v>
      </c>
      <c r="YT6" s="62">
        <v>23</v>
      </c>
      <c r="YU6" s="62">
        <v>4.5</v>
      </c>
      <c r="YV6" s="62">
        <v>33</v>
      </c>
      <c r="YW6" s="62">
        <v>7.8</v>
      </c>
      <c r="YX6" s="62">
        <v>13</v>
      </c>
      <c r="ZA6" s="62">
        <v>1.8</v>
      </c>
      <c r="ZB6" s="62">
        <v>4</v>
      </c>
      <c r="ZC6" s="62">
        <v>7.8</v>
      </c>
      <c r="ZD6" s="62">
        <v>11</v>
      </c>
      <c r="ZE6" s="62">
        <v>2</v>
      </c>
      <c r="ZF6" s="62">
        <v>1.7</v>
      </c>
      <c r="ZG6" s="62">
        <v>2</v>
      </c>
      <c r="ZH6" s="62">
        <v>1.7</v>
      </c>
      <c r="ZI6" s="62">
        <v>4.5</v>
      </c>
      <c r="ZJ6" s="62">
        <v>2</v>
      </c>
      <c r="ZK6" s="62">
        <v>14</v>
      </c>
      <c r="ZL6" s="62">
        <v>70</v>
      </c>
      <c r="ZM6" s="62">
        <v>17</v>
      </c>
      <c r="ZN6" s="62">
        <v>46</v>
      </c>
      <c r="ZO6" s="62">
        <v>23</v>
      </c>
      <c r="ZP6" s="62">
        <v>49</v>
      </c>
      <c r="ZQ6" s="62">
        <v>70</v>
      </c>
      <c r="ZR6" s="62">
        <v>130</v>
      </c>
      <c r="ZS6" s="62">
        <v>33</v>
      </c>
      <c r="ZT6" s="62">
        <v>2</v>
      </c>
      <c r="ZU6" s="62">
        <v>79</v>
      </c>
      <c r="ZV6" s="62">
        <v>17</v>
      </c>
      <c r="ZW6" s="62">
        <v>79</v>
      </c>
      <c r="ZX6" s="62">
        <v>7.8</v>
      </c>
      <c r="ZY6" s="62">
        <v>130</v>
      </c>
      <c r="ZZ6" s="62">
        <v>17</v>
      </c>
      <c r="AAA6" s="62">
        <v>23</v>
      </c>
      <c r="AAB6" s="62">
        <v>33</v>
      </c>
      <c r="AAC6" s="62">
        <v>49</v>
      </c>
      <c r="AAD6" s="62">
        <v>79</v>
      </c>
      <c r="AAE6" s="62">
        <v>79</v>
      </c>
      <c r="AAF6" s="62">
        <v>4.5</v>
      </c>
      <c r="AAG6" s="62">
        <v>4.5</v>
      </c>
      <c r="AAH6" s="62">
        <v>350</v>
      </c>
      <c r="AAI6" s="62">
        <v>33</v>
      </c>
      <c r="AAJ6" s="62">
        <v>7.8</v>
      </c>
      <c r="AAK6" s="62">
        <v>33</v>
      </c>
      <c r="AAL6" s="62">
        <v>6.8</v>
      </c>
      <c r="AAM6" s="62">
        <v>7.8</v>
      </c>
      <c r="AAN6" s="62">
        <v>33</v>
      </c>
      <c r="AAO6" s="62">
        <v>1.7</v>
      </c>
      <c r="AAP6" s="62">
        <v>4</v>
      </c>
      <c r="AAQ6" s="62">
        <v>2</v>
      </c>
      <c r="AAR6" s="62">
        <v>2</v>
      </c>
      <c r="AAS6" s="62">
        <v>2</v>
      </c>
      <c r="AAT6" s="62">
        <v>4.5</v>
      </c>
      <c r="AAU6" s="62">
        <v>11</v>
      </c>
      <c r="AAV6" s="62">
        <v>23</v>
      </c>
      <c r="AAW6" s="62">
        <v>7.8</v>
      </c>
      <c r="AAX6" s="62">
        <v>79</v>
      </c>
      <c r="AAY6" s="62">
        <v>11</v>
      </c>
      <c r="AAZ6" s="62">
        <v>23</v>
      </c>
      <c r="ABA6" s="62">
        <v>130</v>
      </c>
      <c r="ABB6" s="62">
        <v>22</v>
      </c>
      <c r="ABC6" s="62">
        <v>13</v>
      </c>
      <c r="ABD6" s="62">
        <v>11</v>
      </c>
      <c r="ABE6" s="62">
        <v>130</v>
      </c>
      <c r="ABF6" s="62">
        <v>1.7</v>
      </c>
      <c r="ABG6" s="62">
        <v>79</v>
      </c>
      <c r="ABH6" s="62">
        <v>17</v>
      </c>
      <c r="ABI6" s="62">
        <v>170</v>
      </c>
      <c r="ABJ6" s="62">
        <v>1.7</v>
      </c>
      <c r="ABK6" s="62">
        <v>79</v>
      </c>
      <c r="ABL6" s="62">
        <v>46</v>
      </c>
      <c r="ABM6" s="62">
        <v>17</v>
      </c>
      <c r="ABN6" s="62">
        <v>9.3000000000000007</v>
      </c>
      <c r="ABO6" s="62">
        <v>240</v>
      </c>
      <c r="ABR6" s="62">
        <v>13</v>
      </c>
      <c r="ABS6" s="62">
        <v>240</v>
      </c>
      <c r="ABT6" s="62">
        <v>49</v>
      </c>
      <c r="ABU6" s="62">
        <v>33</v>
      </c>
      <c r="ABV6" s="62">
        <v>7.8</v>
      </c>
      <c r="ABW6" s="62">
        <v>23</v>
      </c>
      <c r="ABX6" s="62">
        <v>13</v>
      </c>
      <c r="ABY6" s="62">
        <v>7.8</v>
      </c>
      <c r="ABZ6" s="62">
        <v>2</v>
      </c>
      <c r="ACA6" s="62">
        <v>22</v>
      </c>
      <c r="ACB6" s="62">
        <v>7.8</v>
      </c>
      <c r="ACC6" s="62">
        <v>79</v>
      </c>
      <c r="ACD6" s="62">
        <v>17</v>
      </c>
      <c r="ACE6" s="62">
        <v>22</v>
      </c>
      <c r="ACF6" s="62">
        <v>1.7</v>
      </c>
      <c r="ACG6" s="62">
        <v>13</v>
      </c>
      <c r="ACH6" s="62">
        <v>79</v>
      </c>
      <c r="ACI6" s="62">
        <v>240</v>
      </c>
      <c r="ACJ6" s="62">
        <v>17</v>
      </c>
      <c r="ACK6" s="62">
        <v>2</v>
      </c>
      <c r="ACL6" s="62">
        <v>79</v>
      </c>
      <c r="ACM6" s="62">
        <v>14</v>
      </c>
      <c r="ACN6" s="62">
        <v>23</v>
      </c>
      <c r="ACO6" s="62">
        <v>49</v>
      </c>
      <c r="ACP6" s="62">
        <v>350</v>
      </c>
      <c r="ACQ6" s="62">
        <v>49</v>
      </c>
      <c r="ACR6" s="62">
        <v>17</v>
      </c>
      <c r="ACS6" s="62">
        <v>540</v>
      </c>
      <c r="ACT6" s="62">
        <v>170</v>
      </c>
      <c r="ACU6" s="62">
        <v>33</v>
      </c>
      <c r="ACV6" s="62">
        <v>33</v>
      </c>
      <c r="ACW6" s="62">
        <v>22</v>
      </c>
      <c r="ACX6" s="62">
        <v>11</v>
      </c>
      <c r="ACY6" s="62">
        <v>350</v>
      </c>
      <c r="ACZ6" s="62">
        <v>49</v>
      </c>
      <c r="ADA6" s="62">
        <v>49</v>
      </c>
      <c r="ADB6" s="62">
        <v>79</v>
      </c>
      <c r="ADC6" s="62">
        <v>2</v>
      </c>
      <c r="ADG6" s="62">
        <v>33</v>
      </c>
      <c r="ADH6" s="62">
        <v>13</v>
      </c>
      <c r="ADJ6" s="62">
        <v>350</v>
      </c>
      <c r="ADK6" s="62">
        <v>33</v>
      </c>
      <c r="ADL6" s="62">
        <v>13</v>
      </c>
      <c r="ADM6" s="62">
        <v>11</v>
      </c>
      <c r="ADN6" s="62">
        <v>49</v>
      </c>
      <c r="ADO6" s="62">
        <v>14</v>
      </c>
      <c r="ADP6" s="62">
        <v>6.8</v>
      </c>
      <c r="ADQ6" s="62">
        <v>33</v>
      </c>
      <c r="ADR6" s="62">
        <v>7.8</v>
      </c>
      <c r="ADS6" s="62">
        <v>6.1</v>
      </c>
      <c r="ADT6" s="62">
        <v>1.7</v>
      </c>
      <c r="ADU6" s="62">
        <v>1.7</v>
      </c>
      <c r="ADV6" s="62">
        <v>4.5</v>
      </c>
      <c r="ADW6" s="62">
        <v>2</v>
      </c>
      <c r="ADX6" s="62">
        <v>13</v>
      </c>
      <c r="ADZ6" s="62">
        <v>22</v>
      </c>
      <c r="AEB6" s="62">
        <v>31</v>
      </c>
      <c r="AEC6" s="62">
        <v>6.8</v>
      </c>
      <c r="AED6" s="62">
        <v>33</v>
      </c>
      <c r="AEE6" s="62">
        <v>17</v>
      </c>
      <c r="AEF6" s="62">
        <v>79</v>
      </c>
      <c r="AEG6" s="62">
        <v>7.8</v>
      </c>
      <c r="AEH6" s="62">
        <v>33</v>
      </c>
      <c r="AEI6" s="62">
        <v>11</v>
      </c>
      <c r="AEJ6" s="62">
        <v>540</v>
      </c>
      <c r="AEK6" s="62">
        <v>79</v>
      </c>
      <c r="AEL6" s="62">
        <v>33</v>
      </c>
      <c r="AEM6" s="62">
        <v>33</v>
      </c>
      <c r="AEN6" s="62">
        <v>33</v>
      </c>
      <c r="AEO6" s="62">
        <v>33</v>
      </c>
      <c r="AEP6" s="62">
        <v>170</v>
      </c>
      <c r="AEQ6" s="62">
        <v>17</v>
      </c>
      <c r="AER6" s="62">
        <v>7.8</v>
      </c>
      <c r="AEU6" s="62">
        <v>130</v>
      </c>
      <c r="AEV6" s="62">
        <v>27</v>
      </c>
      <c r="AEW6" s="62">
        <v>23</v>
      </c>
      <c r="AEX6" s="62">
        <v>4</v>
      </c>
      <c r="AEZ6" s="62">
        <v>13</v>
      </c>
      <c r="AFA6" s="62">
        <v>22</v>
      </c>
      <c r="AFB6" s="62">
        <v>49</v>
      </c>
      <c r="AFC6" s="62">
        <v>1.7</v>
      </c>
      <c r="AFD6" s="62">
        <v>240</v>
      </c>
      <c r="AFE6" s="62">
        <v>46</v>
      </c>
      <c r="AFF6" s="62">
        <v>49</v>
      </c>
      <c r="AFG6" s="62">
        <v>4.5</v>
      </c>
      <c r="AFL6" s="62">
        <v>2</v>
      </c>
      <c r="AFM6" s="62">
        <v>130</v>
      </c>
      <c r="AFN6" s="62">
        <v>49</v>
      </c>
      <c r="AFO6" s="62">
        <v>6.78</v>
      </c>
      <c r="AFS6" s="62">
        <v>13</v>
      </c>
      <c r="AFT6" s="62">
        <v>31</v>
      </c>
      <c r="AFU6" s="62">
        <v>49</v>
      </c>
      <c r="AFV6" s="62">
        <v>79</v>
      </c>
      <c r="AFW6" s="62">
        <v>23</v>
      </c>
      <c r="AFX6" s="62">
        <v>7.8</v>
      </c>
      <c r="AFZ6" s="62">
        <v>33</v>
      </c>
      <c r="AGA6" s="62">
        <v>79</v>
      </c>
      <c r="AGB6" s="62">
        <v>7.8</v>
      </c>
      <c r="AGC6" s="62">
        <v>220</v>
      </c>
      <c r="AGD6" s="62">
        <v>49</v>
      </c>
      <c r="AGE6" s="62">
        <v>4.5</v>
      </c>
      <c r="AGF6" s="62">
        <v>170</v>
      </c>
      <c r="AGG6" s="62">
        <v>31</v>
      </c>
      <c r="AGH6" s="62">
        <v>6.1</v>
      </c>
      <c r="AGI6" s="62">
        <v>920</v>
      </c>
      <c r="AGJ6" s="62">
        <v>79</v>
      </c>
      <c r="AGK6" s="62">
        <v>33</v>
      </c>
      <c r="AGL6" s="62">
        <v>13</v>
      </c>
      <c r="AGM6" s="62">
        <v>33</v>
      </c>
      <c r="AGN6" s="62">
        <v>49</v>
      </c>
    </row>
    <row r="7" spans="1:872">
      <c r="A7" s="62" t="s">
        <v>24</v>
      </c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V7" s="70"/>
      <c r="FW7" s="70"/>
      <c r="FX7" s="70"/>
      <c r="FY7" s="70"/>
      <c r="FZ7" s="70"/>
      <c r="GA7" s="70"/>
      <c r="GB7" s="70"/>
      <c r="GC7" s="70"/>
      <c r="GD7" s="70"/>
      <c r="GE7" s="70"/>
      <c r="GF7" s="70"/>
      <c r="GG7" s="70"/>
      <c r="GH7" s="70"/>
      <c r="GI7" s="70"/>
      <c r="GJ7" s="70"/>
      <c r="GK7" s="70"/>
      <c r="GL7" s="70"/>
      <c r="GM7" s="70"/>
      <c r="GN7" s="70"/>
      <c r="GO7" s="70"/>
      <c r="GP7" s="70"/>
      <c r="GQ7" s="69"/>
      <c r="GR7" s="69"/>
      <c r="GS7" s="69"/>
      <c r="GT7" s="70"/>
      <c r="GU7" s="70"/>
      <c r="GV7" s="70"/>
      <c r="GW7" s="70"/>
      <c r="GX7" s="70"/>
      <c r="GY7" s="70"/>
      <c r="GZ7" s="70"/>
      <c r="HA7" s="70"/>
      <c r="HB7" s="70"/>
      <c r="HC7" s="70"/>
      <c r="HD7" s="70"/>
      <c r="HE7" s="70"/>
      <c r="HF7" s="70"/>
      <c r="HG7" s="70"/>
      <c r="HH7" s="70"/>
      <c r="HI7" s="70"/>
      <c r="HJ7" s="70"/>
      <c r="HK7" s="70"/>
      <c r="HL7" s="70"/>
      <c r="HM7" s="70"/>
      <c r="HN7" s="70"/>
      <c r="HO7" s="70"/>
      <c r="HP7" s="70"/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70"/>
      <c r="IV7" s="70"/>
      <c r="IW7" s="70"/>
      <c r="IX7" s="53"/>
      <c r="IY7" s="53"/>
      <c r="IZ7" s="53"/>
      <c r="JA7" s="53"/>
      <c r="JB7" s="53"/>
      <c r="JC7" s="53"/>
      <c r="JD7" s="53"/>
      <c r="JE7" s="53"/>
      <c r="JF7" s="53"/>
      <c r="JG7" s="53"/>
      <c r="JH7" s="53"/>
      <c r="JI7" s="53"/>
      <c r="JJ7" s="53"/>
      <c r="JK7" s="53"/>
      <c r="JL7" s="53"/>
      <c r="JM7" s="53"/>
      <c r="JN7" s="53"/>
      <c r="JO7" s="53"/>
      <c r="JP7" s="53"/>
      <c r="JQ7" s="53"/>
      <c r="JR7" s="53"/>
      <c r="JS7" s="53"/>
      <c r="JT7" s="53"/>
      <c r="JU7" s="53"/>
      <c r="JV7" s="53"/>
      <c r="JW7" s="53"/>
      <c r="JX7" s="53"/>
      <c r="JY7" s="53"/>
      <c r="JZ7" s="53"/>
      <c r="KA7" s="53"/>
      <c r="KB7" s="53"/>
      <c r="KC7" s="53"/>
      <c r="KD7" s="53"/>
      <c r="KE7" s="53"/>
      <c r="KF7" s="53"/>
      <c r="KG7" s="53"/>
      <c r="KH7" s="53"/>
      <c r="KI7" s="53"/>
      <c r="KJ7" s="53"/>
      <c r="KK7" s="53"/>
      <c r="KL7" s="53"/>
      <c r="KM7" s="53"/>
      <c r="KN7" s="53"/>
      <c r="KO7" s="53"/>
      <c r="KP7" s="53"/>
      <c r="KQ7" s="53"/>
      <c r="KR7" s="53"/>
      <c r="KS7" s="53"/>
      <c r="KT7" s="53"/>
      <c r="KU7" s="53"/>
      <c r="KV7" s="53"/>
      <c r="KW7" s="53"/>
      <c r="KX7" s="53"/>
      <c r="KY7" s="53"/>
      <c r="KZ7" s="53"/>
      <c r="LA7" s="53"/>
      <c r="LB7" s="53"/>
      <c r="LC7" s="53"/>
      <c r="LD7" s="53"/>
      <c r="LE7" s="53"/>
      <c r="LF7" s="53"/>
      <c r="LG7" s="53"/>
      <c r="LH7" s="53"/>
      <c r="LI7" s="53"/>
      <c r="LJ7" s="53"/>
      <c r="LK7" s="53"/>
      <c r="LL7" s="53"/>
      <c r="LM7" s="53"/>
      <c r="LN7" s="53"/>
      <c r="LO7" s="53"/>
      <c r="LP7" s="53"/>
      <c r="LQ7" s="53"/>
      <c r="LR7" s="53"/>
      <c r="LS7" s="53"/>
      <c r="LT7" s="53"/>
      <c r="LU7" s="53"/>
      <c r="LV7" s="53"/>
      <c r="LW7" s="53"/>
      <c r="LX7" s="53"/>
      <c r="LY7" s="53"/>
      <c r="LZ7" s="53"/>
      <c r="MA7" s="53"/>
      <c r="MB7" s="53"/>
      <c r="MC7" s="53"/>
      <c r="MD7" s="53"/>
      <c r="ME7" s="53"/>
      <c r="MF7" s="53"/>
      <c r="MG7" s="53"/>
      <c r="MH7" s="53"/>
      <c r="MI7" s="53"/>
      <c r="MJ7" s="53"/>
      <c r="MK7" s="53"/>
      <c r="ML7" s="53"/>
      <c r="MM7" s="53"/>
      <c r="MN7" s="53"/>
      <c r="MO7" s="53"/>
      <c r="MP7" s="53"/>
      <c r="MQ7" s="53"/>
      <c r="MR7" s="53"/>
      <c r="MS7" s="53"/>
      <c r="MT7" s="53"/>
      <c r="MU7" s="53"/>
      <c r="MV7" s="53"/>
      <c r="MW7" s="53"/>
      <c r="MX7" s="53"/>
      <c r="MY7" s="53"/>
      <c r="MZ7" s="53"/>
      <c r="NA7" s="53"/>
      <c r="NB7" s="53"/>
      <c r="NC7" s="53"/>
      <c r="ND7" s="53"/>
      <c r="NE7" s="53"/>
      <c r="NF7" s="53"/>
      <c r="NG7" s="53"/>
      <c r="NH7" s="53"/>
      <c r="NI7" s="53"/>
      <c r="NJ7" s="53"/>
      <c r="NK7" s="53"/>
      <c r="NL7" s="53"/>
      <c r="NM7" s="53"/>
      <c r="NN7" s="53"/>
      <c r="NO7" s="53"/>
      <c r="NP7" s="53"/>
      <c r="NQ7" s="53"/>
      <c r="NR7" s="53"/>
      <c r="NS7" s="53"/>
      <c r="NT7" s="53"/>
      <c r="NU7" s="53"/>
      <c r="NV7" s="53"/>
      <c r="NW7" s="53"/>
      <c r="NX7" s="53"/>
      <c r="NY7" s="53"/>
      <c r="NZ7" s="53"/>
      <c r="OA7" s="53"/>
      <c r="OB7" s="53"/>
      <c r="OC7" s="53"/>
      <c r="OD7" s="53"/>
      <c r="OE7" s="53"/>
      <c r="OF7" s="53"/>
      <c r="OG7" s="53"/>
      <c r="OH7" s="53"/>
      <c r="OI7" s="53"/>
      <c r="OJ7" s="53"/>
      <c r="OK7" s="53"/>
      <c r="OL7" s="53"/>
      <c r="OM7" s="53"/>
      <c r="ON7" s="53"/>
      <c r="OO7" s="53"/>
      <c r="OP7" s="53"/>
      <c r="OQ7" s="53"/>
      <c r="OR7" s="53"/>
      <c r="OS7" s="53"/>
      <c r="OT7" s="53"/>
      <c r="OU7" s="53"/>
      <c r="OV7" s="53"/>
      <c r="OW7" s="53"/>
      <c r="OX7" s="53"/>
      <c r="OY7" s="53"/>
      <c r="OZ7" s="53"/>
      <c r="PA7" s="53"/>
      <c r="PB7" s="53"/>
      <c r="PC7" s="53"/>
      <c r="PD7" s="53"/>
      <c r="PE7" s="53"/>
      <c r="PF7" s="53"/>
      <c r="PG7" s="53"/>
      <c r="PH7" s="53"/>
      <c r="PI7" s="53"/>
      <c r="PJ7" s="53"/>
      <c r="PK7" s="53"/>
      <c r="PL7" s="53"/>
      <c r="PM7" s="53"/>
      <c r="PN7" s="53"/>
      <c r="PO7" s="53"/>
      <c r="PP7" s="53"/>
      <c r="PQ7" s="53"/>
      <c r="PR7" s="53"/>
      <c r="PS7" s="53"/>
      <c r="PT7" s="53"/>
      <c r="PU7" s="53"/>
      <c r="PV7" s="53"/>
      <c r="PW7" s="53"/>
      <c r="PX7" s="53"/>
      <c r="PY7" s="53"/>
      <c r="PZ7" s="53"/>
      <c r="QA7" s="53"/>
      <c r="QB7" s="53"/>
      <c r="QC7" s="53"/>
      <c r="QD7" s="53"/>
      <c r="QE7" s="53"/>
      <c r="QF7" s="53"/>
      <c r="QG7" s="53"/>
      <c r="QH7" s="53"/>
      <c r="QI7" s="53"/>
      <c r="QJ7" s="53"/>
      <c r="QK7" s="53"/>
      <c r="QL7" s="53"/>
      <c r="QM7" s="53"/>
      <c r="QN7" s="53"/>
      <c r="QO7" s="53"/>
      <c r="QP7" s="53"/>
      <c r="QQ7" s="53"/>
      <c r="QR7" s="53"/>
      <c r="QS7" s="53"/>
      <c r="QT7" s="53"/>
      <c r="QU7" s="53"/>
      <c r="QV7" s="53"/>
      <c r="QW7" s="53"/>
      <c r="QX7" s="53"/>
      <c r="QY7" s="53"/>
      <c r="QZ7" s="53"/>
      <c r="RA7" s="53"/>
      <c r="RB7" s="53"/>
      <c r="RC7" s="53"/>
      <c r="RD7" s="53"/>
      <c r="RE7" s="53"/>
      <c r="RF7" s="53"/>
      <c r="RG7" s="53"/>
      <c r="RH7" s="53"/>
      <c r="RI7" s="53"/>
      <c r="RJ7" s="53"/>
      <c r="RK7" s="53"/>
      <c r="RL7" s="53"/>
      <c r="RM7" s="53"/>
      <c r="RN7" s="53"/>
      <c r="RO7" s="53"/>
      <c r="RP7" s="53"/>
      <c r="RQ7" s="53"/>
      <c r="RR7" s="53"/>
      <c r="RS7" s="53"/>
      <c r="RT7" s="53"/>
      <c r="RU7" s="53"/>
      <c r="RV7" s="53"/>
      <c r="RW7" s="53"/>
      <c r="RX7" s="53"/>
      <c r="RY7" s="53"/>
      <c r="RZ7" s="53"/>
      <c r="SA7" s="53"/>
      <c r="SB7" s="53"/>
      <c r="SC7" s="53"/>
      <c r="SD7" s="53"/>
      <c r="SE7" s="53"/>
      <c r="SF7" s="53"/>
      <c r="SG7" s="54"/>
      <c r="SH7" s="54"/>
      <c r="SI7" s="54"/>
      <c r="SJ7" s="54"/>
      <c r="SK7" s="54"/>
      <c r="SM7" s="54"/>
      <c r="SN7" s="54"/>
      <c r="SP7" s="54"/>
      <c r="SQ7" s="55"/>
      <c r="SR7" s="54"/>
      <c r="SS7" s="54"/>
      <c r="ST7" s="54"/>
      <c r="SV7" s="54"/>
      <c r="SW7" s="54"/>
      <c r="ADJ7" s="62">
        <v>130</v>
      </c>
      <c r="ADK7" s="62">
        <v>49</v>
      </c>
      <c r="ADL7" s="62">
        <v>49</v>
      </c>
      <c r="ADM7" s="62">
        <v>11</v>
      </c>
      <c r="ADN7" s="62">
        <v>33</v>
      </c>
      <c r="ADO7" s="62">
        <v>23</v>
      </c>
      <c r="ADP7" s="62">
        <v>13</v>
      </c>
      <c r="ADQ7" s="62">
        <v>49</v>
      </c>
      <c r="ADR7" s="62">
        <v>7.8</v>
      </c>
      <c r="ADS7" s="62">
        <v>2</v>
      </c>
      <c r="ADT7" s="62">
        <v>4.5</v>
      </c>
      <c r="ADU7" s="62">
        <v>2</v>
      </c>
      <c r="ADW7" s="62">
        <v>1.7</v>
      </c>
      <c r="ADX7" s="62">
        <v>4.5</v>
      </c>
      <c r="ADZ7" s="62">
        <v>23</v>
      </c>
      <c r="AEB7" s="62">
        <v>46</v>
      </c>
      <c r="AEC7" s="62">
        <v>4</v>
      </c>
      <c r="AED7" s="62">
        <v>79</v>
      </c>
      <c r="AEE7" s="62">
        <v>4.5</v>
      </c>
      <c r="AEF7" s="62">
        <v>7.8</v>
      </c>
      <c r="AEG7" s="62">
        <v>7.8</v>
      </c>
      <c r="AEH7" s="62">
        <v>6.8</v>
      </c>
      <c r="AEJ7" s="62">
        <v>23</v>
      </c>
      <c r="AEK7" s="62">
        <v>79</v>
      </c>
      <c r="AEL7" s="62">
        <v>33</v>
      </c>
      <c r="AEM7" s="62">
        <v>79</v>
      </c>
      <c r="AEN7" s="62">
        <v>33</v>
      </c>
      <c r="AEO7" s="62">
        <v>79</v>
      </c>
      <c r="AEP7" s="62">
        <v>240</v>
      </c>
      <c r="AEQ7" s="62">
        <v>49</v>
      </c>
      <c r="AER7" s="62">
        <v>46</v>
      </c>
      <c r="AES7" s="62">
        <v>46</v>
      </c>
      <c r="AET7" s="62">
        <v>33</v>
      </c>
      <c r="AEU7" s="62">
        <v>49</v>
      </c>
      <c r="AEV7" s="62">
        <v>79</v>
      </c>
      <c r="AEW7" s="62">
        <v>33</v>
      </c>
      <c r="AEX7" s="62">
        <v>49</v>
      </c>
      <c r="AEY7" s="62">
        <v>17</v>
      </c>
      <c r="AEZ7" s="62">
        <v>17</v>
      </c>
      <c r="AFA7" s="62">
        <v>13</v>
      </c>
      <c r="AFB7" s="62">
        <v>79</v>
      </c>
      <c r="AFC7" s="62">
        <v>7.8</v>
      </c>
      <c r="AFD7" s="62">
        <v>540</v>
      </c>
      <c r="AFE7" s="62">
        <v>33</v>
      </c>
      <c r="AFF7" s="62">
        <v>46</v>
      </c>
      <c r="AFG7" s="62">
        <v>110</v>
      </c>
      <c r="AFH7" s="62">
        <v>22</v>
      </c>
      <c r="AFI7" s="62">
        <v>33</v>
      </c>
      <c r="AFJ7" s="62">
        <v>49</v>
      </c>
      <c r="AFK7" s="62">
        <v>13</v>
      </c>
      <c r="AFL7" s="62">
        <v>11</v>
      </c>
      <c r="AFM7" s="62">
        <v>130</v>
      </c>
      <c r="AFN7" s="62">
        <v>170</v>
      </c>
      <c r="AFO7" s="62">
        <v>33</v>
      </c>
      <c r="AFP7" s="62">
        <v>220</v>
      </c>
      <c r="AFQ7" s="62">
        <v>130</v>
      </c>
      <c r="AFR7" s="62">
        <v>2</v>
      </c>
      <c r="AFS7" s="62">
        <v>49</v>
      </c>
      <c r="AFT7" s="62">
        <v>33</v>
      </c>
      <c r="AFU7" s="62">
        <v>33</v>
      </c>
      <c r="AFV7" s="62">
        <v>170</v>
      </c>
      <c r="AFW7" s="62">
        <v>22</v>
      </c>
      <c r="AFX7" s="62">
        <v>33</v>
      </c>
      <c r="AFY7" s="62">
        <v>4.5</v>
      </c>
      <c r="AFZ7" s="62">
        <v>11</v>
      </c>
      <c r="AGA7" s="62">
        <v>46</v>
      </c>
      <c r="AGB7" s="62">
        <v>4.5</v>
      </c>
      <c r="AGC7" s="62">
        <v>130</v>
      </c>
      <c r="AGD7" s="62">
        <v>110</v>
      </c>
      <c r="AGE7" s="62">
        <v>7.8</v>
      </c>
      <c r="AGF7" s="62">
        <v>920</v>
      </c>
      <c r="AGG7" s="62">
        <v>79</v>
      </c>
      <c r="AGH7" s="62">
        <v>13</v>
      </c>
      <c r="AGI7" s="62">
        <v>540</v>
      </c>
      <c r="AGJ7" s="62">
        <v>47</v>
      </c>
      <c r="AGK7" s="62">
        <v>33</v>
      </c>
      <c r="AGL7" s="62">
        <v>13</v>
      </c>
      <c r="AGM7" s="62">
        <v>22</v>
      </c>
      <c r="AGN7" s="62">
        <v>110</v>
      </c>
    </row>
    <row r="8" spans="1:872">
      <c r="A8" s="74" t="s">
        <v>14</v>
      </c>
      <c r="B8" s="75" t="s">
        <v>21</v>
      </c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  <c r="GI8" s="70"/>
      <c r="GJ8" s="70"/>
      <c r="GK8" s="70"/>
      <c r="GL8" s="70"/>
      <c r="GM8" s="70"/>
      <c r="GN8" s="70"/>
      <c r="GO8" s="70"/>
      <c r="GP8" s="70"/>
      <c r="GQ8" s="70"/>
      <c r="GR8" s="70"/>
      <c r="GS8" s="70"/>
      <c r="GT8" s="70"/>
      <c r="GU8" s="70"/>
      <c r="GV8" s="70"/>
      <c r="GW8" s="70"/>
      <c r="GX8" s="70"/>
      <c r="GY8" s="70"/>
      <c r="GZ8" s="70"/>
      <c r="HA8" s="70"/>
      <c r="HB8" s="70"/>
      <c r="HC8" s="70"/>
      <c r="HD8" s="70"/>
      <c r="HE8" s="70"/>
      <c r="HF8" s="70"/>
      <c r="HG8" s="70"/>
      <c r="HH8" s="70"/>
      <c r="HI8" s="70"/>
      <c r="HJ8" s="70"/>
      <c r="HK8" s="70"/>
      <c r="HL8" s="70"/>
      <c r="HM8" s="70"/>
      <c r="HN8" s="70"/>
      <c r="HO8" s="70"/>
      <c r="HP8" s="70"/>
      <c r="HQ8" s="70"/>
      <c r="HR8" s="70"/>
      <c r="HS8" s="70"/>
      <c r="HT8" s="70"/>
      <c r="HU8" s="70"/>
      <c r="HV8" s="70"/>
      <c r="HW8" s="70"/>
      <c r="HX8" s="70"/>
      <c r="HY8" s="70"/>
      <c r="HZ8" s="70"/>
      <c r="IA8" s="70"/>
      <c r="IB8" s="70"/>
      <c r="IC8" s="70"/>
      <c r="ID8" s="70"/>
      <c r="IE8" s="70"/>
      <c r="IF8" s="70"/>
      <c r="IG8" s="70"/>
      <c r="IH8" s="70"/>
      <c r="II8" s="70"/>
      <c r="IJ8" s="70"/>
      <c r="IK8" s="70"/>
      <c r="IL8" s="70"/>
      <c r="IM8" s="70"/>
      <c r="IN8" s="70"/>
      <c r="IO8" s="70"/>
      <c r="IP8" s="70"/>
      <c r="IQ8" s="70"/>
      <c r="IR8" s="70"/>
      <c r="IS8" s="70"/>
      <c r="IT8" s="70"/>
      <c r="IU8" s="70"/>
      <c r="IV8" s="70"/>
      <c r="IX8" s="53"/>
      <c r="IY8" s="53"/>
      <c r="IZ8" s="53"/>
      <c r="JA8" s="53"/>
      <c r="JB8" s="53"/>
      <c r="JC8" s="53"/>
      <c r="JD8" s="53"/>
      <c r="JE8" s="53"/>
      <c r="JF8" s="53"/>
      <c r="JG8" s="53"/>
      <c r="JH8" s="53"/>
      <c r="JI8" s="53"/>
      <c r="JJ8" s="53"/>
      <c r="JK8" s="53"/>
      <c r="JL8" s="53"/>
      <c r="JM8" s="53"/>
      <c r="JN8" s="53"/>
      <c r="JO8" s="53"/>
      <c r="JP8" s="53"/>
      <c r="JQ8" s="53"/>
      <c r="JR8" s="53"/>
      <c r="JS8" s="53"/>
      <c r="JT8" s="53"/>
      <c r="JU8" s="53"/>
      <c r="JV8" s="53"/>
      <c r="JW8" s="53"/>
      <c r="JX8" s="53"/>
      <c r="JY8" s="53"/>
      <c r="JZ8" s="53"/>
      <c r="KA8" s="53"/>
      <c r="KB8" s="53"/>
      <c r="KC8" s="53"/>
      <c r="KD8" s="53"/>
      <c r="KE8" s="53"/>
      <c r="KF8" s="53"/>
      <c r="KG8" s="53"/>
      <c r="KH8" s="53"/>
      <c r="KI8" s="53"/>
      <c r="KJ8" s="53"/>
      <c r="KK8" s="53"/>
      <c r="KL8" s="53"/>
      <c r="KM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  <c r="LC8" s="53"/>
      <c r="LD8" s="53"/>
      <c r="LE8" s="53"/>
      <c r="LF8" s="53"/>
      <c r="LG8" s="53"/>
      <c r="LH8" s="53"/>
      <c r="LI8" s="53"/>
      <c r="LJ8" s="53"/>
      <c r="LK8" s="53"/>
      <c r="LL8" s="53"/>
      <c r="LM8" s="53"/>
      <c r="LN8" s="53"/>
      <c r="LO8" s="53"/>
      <c r="LP8" s="53"/>
      <c r="LQ8" s="53"/>
      <c r="LR8" s="53"/>
      <c r="LS8" s="53"/>
      <c r="LT8" s="53"/>
      <c r="LU8" s="53"/>
      <c r="LV8" s="53"/>
      <c r="LW8" s="53"/>
      <c r="LX8" s="53"/>
      <c r="LY8" s="53"/>
      <c r="LZ8" s="53"/>
      <c r="MA8" s="53"/>
      <c r="MB8" s="53"/>
      <c r="MC8" s="53"/>
      <c r="MD8" s="53"/>
      <c r="ME8" s="53"/>
      <c r="MF8" s="53"/>
      <c r="MG8" s="53"/>
      <c r="MH8" s="53"/>
      <c r="MI8" s="53"/>
      <c r="MJ8" s="53"/>
      <c r="MK8" s="53"/>
      <c r="ML8" s="53"/>
      <c r="MM8" s="53"/>
      <c r="MN8" s="53"/>
      <c r="MO8" s="53"/>
      <c r="MP8" s="53"/>
      <c r="MQ8" s="53"/>
      <c r="MR8" s="53"/>
      <c r="MS8" s="53"/>
      <c r="MT8" s="53"/>
      <c r="MU8" s="53"/>
      <c r="MV8" s="53"/>
      <c r="MW8" s="53"/>
      <c r="MX8" s="53"/>
      <c r="MY8" s="53"/>
      <c r="MZ8" s="53"/>
      <c r="NA8" s="53"/>
      <c r="NB8" s="53"/>
      <c r="NC8" s="53"/>
      <c r="ND8" s="53"/>
      <c r="NE8" s="53"/>
      <c r="NF8" s="53"/>
      <c r="NG8" s="53"/>
      <c r="NH8" s="53"/>
      <c r="NI8" s="53"/>
      <c r="NJ8" s="53"/>
      <c r="NK8" s="53"/>
      <c r="NL8" s="53"/>
      <c r="NM8" s="53"/>
      <c r="NN8" s="53"/>
      <c r="NO8" s="53"/>
      <c r="NP8" s="53"/>
      <c r="NQ8" s="53"/>
      <c r="NR8" s="53"/>
      <c r="NS8" s="53"/>
      <c r="NT8" s="53"/>
      <c r="NU8" s="53"/>
      <c r="NV8" s="53"/>
      <c r="NW8" s="53"/>
      <c r="NX8" s="53"/>
      <c r="NY8" s="53"/>
      <c r="NZ8" s="53"/>
      <c r="OA8" s="53"/>
      <c r="OB8" s="53"/>
      <c r="OC8" s="53"/>
      <c r="OD8" s="53"/>
      <c r="OE8" s="53"/>
      <c r="OF8" s="53"/>
      <c r="OG8" s="53"/>
      <c r="OH8" s="53"/>
      <c r="OI8" s="53"/>
      <c r="OJ8" s="53"/>
      <c r="OK8" s="53"/>
      <c r="OL8" s="53"/>
      <c r="OM8" s="53"/>
      <c r="ON8" s="53"/>
      <c r="OO8" s="53"/>
      <c r="OP8" s="53"/>
      <c r="OQ8" s="53"/>
      <c r="OR8" s="53"/>
      <c r="OS8" s="53"/>
      <c r="OT8" s="53"/>
      <c r="OU8" s="53"/>
      <c r="OV8" s="53"/>
      <c r="OW8" s="53"/>
      <c r="OX8" s="53"/>
      <c r="OY8" s="53"/>
      <c r="OZ8" s="53"/>
      <c r="PA8" s="53"/>
      <c r="PB8" s="53"/>
      <c r="PC8" s="53"/>
      <c r="PD8" s="53"/>
      <c r="PE8" s="53"/>
      <c r="PF8" s="53"/>
      <c r="PG8" s="53"/>
      <c r="PH8" s="53"/>
      <c r="PI8" s="53"/>
      <c r="PJ8" s="53"/>
      <c r="PK8" s="53"/>
      <c r="PL8" s="53"/>
      <c r="PM8" s="53"/>
      <c r="PN8" s="53"/>
      <c r="PO8" s="53"/>
      <c r="PP8" s="53"/>
      <c r="PQ8" s="53"/>
      <c r="PR8" s="53"/>
      <c r="PS8" s="53"/>
      <c r="PT8" s="53"/>
      <c r="PU8" s="53"/>
      <c r="PV8" s="53"/>
      <c r="PW8" s="53"/>
      <c r="PX8" s="53"/>
      <c r="PY8" s="53"/>
      <c r="PZ8" s="53"/>
      <c r="QA8" s="53"/>
      <c r="QB8" s="53"/>
      <c r="QC8" s="53"/>
      <c r="QD8" s="53"/>
      <c r="QE8" s="53"/>
      <c r="QF8" s="53"/>
      <c r="QG8" s="53"/>
      <c r="QH8" s="53"/>
      <c r="QI8" s="53"/>
      <c r="QJ8" s="53"/>
      <c r="QK8" s="53"/>
      <c r="QL8" s="53"/>
      <c r="QM8" s="53"/>
      <c r="QN8" s="53"/>
      <c r="QO8" s="53"/>
      <c r="QP8" s="53"/>
      <c r="QQ8" s="53"/>
      <c r="QR8" s="53"/>
      <c r="QS8" s="53"/>
      <c r="QT8" s="53"/>
      <c r="QU8" s="53"/>
      <c r="QV8" s="53"/>
      <c r="QW8" s="53"/>
      <c r="QX8" s="53"/>
      <c r="QY8" s="53"/>
      <c r="QZ8" s="53"/>
      <c r="RA8" s="53"/>
      <c r="RB8" s="53"/>
      <c r="RC8" s="53"/>
      <c r="RD8" s="53"/>
      <c r="RE8" s="53"/>
      <c r="RF8" s="53"/>
      <c r="RG8" s="53"/>
      <c r="RH8" s="53"/>
      <c r="RI8" s="53"/>
      <c r="RJ8" s="53"/>
      <c r="RK8" s="53"/>
      <c r="RL8" s="53"/>
      <c r="RM8" s="53"/>
      <c r="RN8" s="53"/>
      <c r="RO8" s="53"/>
      <c r="RP8" s="53"/>
      <c r="RQ8" s="53"/>
      <c r="RR8" s="53"/>
      <c r="RS8" s="53"/>
      <c r="RT8" s="53"/>
      <c r="RU8" s="53"/>
      <c r="RV8" s="53"/>
      <c r="RW8" s="53"/>
      <c r="RX8" s="61"/>
      <c r="RY8" s="61"/>
      <c r="RZ8" s="61"/>
      <c r="SA8" s="61"/>
      <c r="SB8" s="61"/>
      <c r="SC8" s="61"/>
      <c r="SD8" s="61"/>
      <c r="SE8" s="61"/>
      <c r="SF8" s="61"/>
      <c r="ACA8" s="62">
        <v>31</v>
      </c>
      <c r="ACB8" s="62">
        <v>1.7</v>
      </c>
      <c r="ACC8" s="62">
        <v>350</v>
      </c>
      <c r="ACE8" s="62">
        <v>33</v>
      </c>
      <c r="ACF8" s="62">
        <v>2</v>
      </c>
      <c r="ACG8" s="62">
        <v>17</v>
      </c>
      <c r="ACH8" s="62">
        <v>79</v>
      </c>
      <c r="ACI8" s="62">
        <v>110</v>
      </c>
      <c r="ACJ8" s="62">
        <v>33</v>
      </c>
      <c r="ACK8" s="62">
        <v>4.5</v>
      </c>
      <c r="ACL8" s="62">
        <v>130</v>
      </c>
      <c r="ACM8" s="62">
        <v>11</v>
      </c>
      <c r="ACN8" s="62">
        <v>23</v>
      </c>
      <c r="ACO8" s="62">
        <v>170</v>
      </c>
      <c r="ACP8" s="62">
        <v>540</v>
      </c>
      <c r="ACQ8" s="62">
        <v>240</v>
      </c>
      <c r="ACR8" s="62">
        <v>22</v>
      </c>
      <c r="ACS8" s="62">
        <v>350</v>
      </c>
      <c r="ACT8" s="62">
        <v>220</v>
      </c>
      <c r="ACU8" s="62">
        <v>33</v>
      </c>
      <c r="ACV8" s="62">
        <v>49</v>
      </c>
      <c r="ACW8" s="62">
        <v>110</v>
      </c>
      <c r="ACX8" s="62">
        <v>7.8</v>
      </c>
      <c r="ACY8" s="62">
        <v>540</v>
      </c>
      <c r="ACZ8" s="62">
        <v>49</v>
      </c>
      <c r="ADA8" s="62">
        <v>79</v>
      </c>
      <c r="ADB8" s="62">
        <v>49</v>
      </c>
      <c r="ADC8" s="62">
        <v>23</v>
      </c>
      <c r="ADD8" s="62">
        <v>23</v>
      </c>
      <c r="ADE8" s="62">
        <v>79</v>
      </c>
      <c r="ADF8" s="62">
        <v>6.8</v>
      </c>
      <c r="ADG8" s="62">
        <v>130</v>
      </c>
      <c r="ADH8" s="62">
        <v>33</v>
      </c>
      <c r="ADI8" s="62">
        <v>17</v>
      </c>
      <c r="AGI8" s="62">
        <v>130</v>
      </c>
    </row>
    <row r="9" spans="1:872">
      <c r="A9" s="62" t="s">
        <v>22</v>
      </c>
      <c r="B9" s="68">
        <v>28</v>
      </c>
      <c r="C9" s="69"/>
      <c r="D9" s="69"/>
      <c r="E9" s="69"/>
      <c r="F9" s="69"/>
      <c r="G9" s="69"/>
      <c r="H9" s="69">
        <v>33</v>
      </c>
      <c r="I9" s="69">
        <v>7.8</v>
      </c>
      <c r="J9" s="69"/>
      <c r="K9" s="69"/>
      <c r="L9" s="69">
        <v>7.8</v>
      </c>
      <c r="M9" s="69">
        <v>13</v>
      </c>
      <c r="N9" s="69">
        <v>170</v>
      </c>
      <c r="O9" s="69">
        <v>79</v>
      </c>
      <c r="P9" s="69">
        <v>17</v>
      </c>
      <c r="Q9" s="69"/>
      <c r="R9" s="69"/>
      <c r="S9" s="69"/>
      <c r="T9" s="69"/>
      <c r="U9" s="69"/>
      <c r="V9" s="69"/>
      <c r="W9" s="69"/>
      <c r="X9" s="69">
        <v>23</v>
      </c>
      <c r="Y9" s="69"/>
      <c r="Z9" s="69"/>
      <c r="AA9" s="69"/>
      <c r="AB9" s="69">
        <v>79</v>
      </c>
      <c r="AC9" s="69">
        <v>22</v>
      </c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>
        <v>13</v>
      </c>
      <c r="AO9" s="69">
        <v>49</v>
      </c>
      <c r="AP9" s="69">
        <v>13</v>
      </c>
      <c r="AQ9" s="69"/>
      <c r="AR9" s="69"/>
      <c r="AS9" s="69"/>
      <c r="AT9" s="69"/>
      <c r="AU9" s="69">
        <v>240</v>
      </c>
      <c r="AV9" s="69">
        <v>79</v>
      </c>
      <c r="AW9" s="69">
        <v>11</v>
      </c>
      <c r="AX9" s="69">
        <v>79</v>
      </c>
      <c r="AY9" s="69">
        <v>17</v>
      </c>
      <c r="AZ9" s="69">
        <v>170</v>
      </c>
      <c r="BA9" s="69">
        <v>49</v>
      </c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>
        <v>4.5</v>
      </c>
      <c r="BM9" s="69"/>
      <c r="BN9" s="69"/>
      <c r="BO9" s="69">
        <v>22</v>
      </c>
      <c r="BP9" s="69"/>
      <c r="BQ9" s="69"/>
      <c r="BR9" s="69"/>
      <c r="BS9" s="69"/>
      <c r="BT9" s="69"/>
      <c r="BU9" s="69"/>
      <c r="BV9" s="69"/>
      <c r="BW9" s="69"/>
      <c r="BX9" s="69">
        <v>49</v>
      </c>
      <c r="BY9" s="69">
        <v>23</v>
      </c>
      <c r="BZ9" s="69"/>
      <c r="CA9" s="69"/>
      <c r="CB9" s="69">
        <v>17</v>
      </c>
      <c r="CC9" s="69"/>
      <c r="CD9" s="69"/>
      <c r="CE9" s="69"/>
      <c r="CF9" s="69"/>
      <c r="CG9" s="69"/>
      <c r="CH9" s="69">
        <v>11</v>
      </c>
      <c r="CI9" s="69">
        <v>33</v>
      </c>
      <c r="CJ9" s="69">
        <v>33</v>
      </c>
      <c r="CK9" s="69">
        <v>110</v>
      </c>
      <c r="CL9" s="69">
        <v>33</v>
      </c>
      <c r="CM9" s="69">
        <v>2</v>
      </c>
      <c r="CN9" s="69"/>
      <c r="CO9" s="69">
        <v>13</v>
      </c>
      <c r="CP9" s="69"/>
      <c r="CQ9" s="69"/>
      <c r="CR9" s="69"/>
      <c r="CS9" s="69"/>
      <c r="CT9" s="69"/>
      <c r="CU9" s="69">
        <v>2</v>
      </c>
      <c r="CV9" s="69">
        <v>79</v>
      </c>
      <c r="CW9" s="69"/>
      <c r="CX9" s="69"/>
      <c r="CY9" s="69"/>
      <c r="CZ9" s="69">
        <v>49</v>
      </c>
      <c r="DA9" s="69"/>
      <c r="DB9" s="69"/>
      <c r="DC9" s="69"/>
      <c r="DD9" s="69"/>
      <c r="DE9" s="69">
        <v>23</v>
      </c>
      <c r="DF9" s="69"/>
      <c r="DG9" s="69">
        <v>23</v>
      </c>
      <c r="DH9" s="69">
        <v>17</v>
      </c>
      <c r="DI9" s="69">
        <v>17</v>
      </c>
      <c r="DJ9" s="69"/>
      <c r="DK9" s="69"/>
      <c r="DL9" s="69"/>
      <c r="DM9" s="69"/>
      <c r="DN9" s="69"/>
      <c r="DO9" s="69"/>
      <c r="DP9" s="69">
        <v>17</v>
      </c>
      <c r="DQ9" s="69"/>
      <c r="DR9" s="69">
        <v>13</v>
      </c>
      <c r="DS9" s="69">
        <v>31</v>
      </c>
      <c r="DT9" s="69"/>
      <c r="DU9" s="69"/>
      <c r="DV9" s="69">
        <v>49</v>
      </c>
      <c r="DW9" s="69">
        <v>70</v>
      </c>
      <c r="DX9" s="69">
        <v>23</v>
      </c>
      <c r="DY9" s="69"/>
      <c r="DZ9" s="69"/>
      <c r="EA9" s="69"/>
      <c r="EB9" s="69"/>
      <c r="EC9" s="69"/>
      <c r="ED9" s="69"/>
      <c r="EE9" s="69"/>
      <c r="EF9" s="69">
        <v>49</v>
      </c>
      <c r="EG9" s="69">
        <v>7.8</v>
      </c>
      <c r="EH9" s="69"/>
      <c r="EI9" s="69"/>
      <c r="EJ9" s="69">
        <v>4.5</v>
      </c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>
        <v>13</v>
      </c>
      <c r="EV9" s="69"/>
      <c r="EW9" s="69"/>
      <c r="EX9" s="69"/>
      <c r="EY9" s="69"/>
      <c r="EZ9" s="69"/>
      <c r="FA9" s="69">
        <v>7.8</v>
      </c>
      <c r="FB9" s="69">
        <v>2</v>
      </c>
      <c r="FC9" s="69"/>
      <c r="FD9" s="69"/>
      <c r="FE9" s="69">
        <v>22</v>
      </c>
      <c r="FF9" s="69"/>
      <c r="FG9" s="69"/>
      <c r="FH9" s="69">
        <v>2</v>
      </c>
      <c r="FI9" s="69"/>
      <c r="FJ9" s="69"/>
      <c r="FK9" s="69">
        <v>17</v>
      </c>
      <c r="FL9" s="69"/>
      <c r="FM9" s="69"/>
      <c r="FN9" s="69"/>
      <c r="FO9" s="69"/>
      <c r="FP9" s="69"/>
      <c r="FQ9" s="69"/>
      <c r="FR9" s="69"/>
      <c r="FS9" s="69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>
        <v>27</v>
      </c>
      <c r="GK9" s="70"/>
      <c r="GL9" s="70">
        <v>33</v>
      </c>
      <c r="GM9" s="70">
        <v>23</v>
      </c>
      <c r="GN9" s="70">
        <v>13</v>
      </c>
      <c r="GO9" s="70"/>
      <c r="GP9" s="70"/>
      <c r="GQ9" s="69"/>
      <c r="GR9" s="69"/>
      <c r="GS9" s="69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0"/>
      <c r="IB9" s="70"/>
      <c r="IC9" s="70"/>
      <c r="ID9" s="70"/>
      <c r="IE9" s="70"/>
      <c r="IF9" s="70"/>
      <c r="IG9" s="70"/>
      <c r="IH9" s="70"/>
      <c r="II9" s="70"/>
      <c r="IJ9" s="70"/>
      <c r="IK9" s="70"/>
      <c r="IL9" s="70"/>
      <c r="IM9" s="70"/>
      <c r="IN9" s="70"/>
      <c r="IO9" s="70"/>
      <c r="IP9" s="70"/>
      <c r="IQ9" s="70"/>
      <c r="IR9" s="70"/>
      <c r="IS9" s="70"/>
      <c r="IT9" s="70"/>
      <c r="IU9" s="70"/>
      <c r="IV9" s="70"/>
      <c r="IW9" s="70"/>
      <c r="IX9" s="53"/>
      <c r="IY9" s="53"/>
      <c r="IZ9" s="53"/>
      <c r="JA9" s="53"/>
      <c r="JB9" s="53"/>
      <c r="JC9" s="53"/>
      <c r="JD9" s="53"/>
      <c r="JE9" s="53"/>
      <c r="JF9" s="53"/>
      <c r="JG9" s="53"/>
      <c r="JH9" s="53"/>
      <c r="JI9" s="53">
        <v>220</v>
      </c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>
        <v>6.8</v>
      </c>
      <c r="JU9" s="53"/>
      <c r="JV9" s="53"/>
      <c r="JW9" s="53"/>
      <c r="JX9" s="53"/>
      <c r="JY9" s="53"/>
      <c r="JZ9" s="53"/>
      <c r="KA9" s="53"/>
      <c r="KB9" s="53"/>
      <c r="KC9" s="53"/>
      <c r="KD9" s="53"/>
      <c r="KE9" s="53"/>
      <c r="KF9" s="53"/>
      <c r="KG9" s="53"/>
      <c r="KH9" s="53"/>
      <c r="KI9" s="53"/>
      <c r="KJ9" s="53"/>
      <c r="KK9" s="53"/>
      <c r="KL9" s="53"/>
      <c r="KM9" s="53"/>
      <c r="KN9" s="53"/>
      <c r="KO9" s="53"/>
      <c r="KP9" s="53"/>
      <c r="KQ9" s="53"/>
      <c r="KR9" s="53"/>
      <c r="KS9" s="53"/>
      <c r="KT9" s="53"/>
      <c r="KU9" s="53"/>
      <c r="KV9" s="53"/>
      <c r="KW9" s="53"/>
      <c r="KX9" s="53"/>
      <c r="KY9" s="53"/>
      <c r="KZ9" s="53"/>
      <c r="LA9" s="53"/>
      <c r="LB9" s="53"/>
      <c r="LC9" s="53"/>
      <c r="LD9" s="53"/>
      <c r="LE9" s="53"/>
      <c r="LF9" s="53"/>
      <c r="LG9" s="53"/>
      <c r="LH9" s="53"/>
      <c r="LI9" s="53"/>
      <c r="LJ9" s="53"/>
      <c r="LK9" s="53"/>
      <c r="LL9" s="53"/>
      <c r="LM9" s="53"/>
      <c r="LN9" s="53"/>
      <c r="LO9" s="53"/>
      <c r="LP9" s="53"/>
      <c r="LQ9" s="53"/>
      <c r="LR9" s="53"/>
      <c r="LS9" s="53"/>
      <c r="LT9" s="53"/>
      <c r="LU9" s="53"/>
      <c r="LV9" s="53"/>
      <c r="LW9" s="53"/>
      <c r="LX9" s="53"/>
      <c r="LY9" s="53"/>
      <c r="LZ9" s="53"/>
      <c r="MA9" s="53"/>
      <c r="MB9" s="53"/>
      <c r="MC9" s="53"/>
      <c r="MD9" s="53"/>
      <c r="ME9" s="53"/>
      <c r="MF9" s="53"/>
      <c r="MG9" s="53"/>
      <c r="MH9" s="53"/>
      <c r="MI9" s="53"/>
      <c r="MJ9" s="53"/>
      <c r="MK9" s="53"/>
      <c r="ML9" s="53"/>
      <c r="MM9" s="53"/>
      <c r="MN9" s="53"/>
      <c r="MO9" s="53"/>
      <c r="MP9" s="53"/>
      <c r="MQ9" s="53"/>
      <c r="MR9" s="53"/>
      <c r="MS9" s="53"/>
      <c r="MT9" s="53"/>
      <c r="MU9" s="53"/>
      <c r="MV9" s="53"/>
      <c r="MW9" s="53"/>
      <c r="MX9" s="53"/>
      <c r="MY9" s="53"/>
      <c r="MZ9" s="53"/>
      <c r="NA9" s="53"/>
      <c r="NB9" s="53"/>
      <c r="NC9" s="53"/>
      <c r="ND9" s="53"/>
      <c r="NE9" s="53"/>
      <c r="NF9" s="53"/>
      <c r="NG9" s="53"/>
      <c r="NH9" s="53"/>
      <c r="NI9" s="53"/>
      <c r="NJ9" s="53"/>
      <c r="NK9" s="53"/>
      <c r="NL9" s="53"/>
      <c r="NM9" s="53"/>
      <c r="NN9" s="53"/>
      <c r="NO9" s="53"/>
      <c r="NP9" s="53"/>
      <c r="NQ9" s="53"/>
      <c r="NR9" s="53"/>
      <c r="NS9" s="53"/>
      <c r="NT9" s="53"/>
      <c r="NU9" s="53"/>
      <c r="NV9" s="53"/>
      <c r="NW9" s="53"/>
      <c r="NX9" s="53"/>
      <c r="NY9" s="53"/>
      <c r="NZ9" s="53"/>
      <c r="OA9" s="53"/>
      <c r="OB9" s="53"/>
      <c r="OC9" s="53"/>
      <c r="OD9" s="53"/>
      <c r="OE9" s="53"/>
      <c r="OF9" s="53"/>
      <c r="OG9" s="53"/>
      <c r="OH9" s="53"/>
      <c r="OI9" s="53"/>
      <c r="OJ9" s="53"/>
      <c r="OK9" s="53"/>
      <c r="OL9" s="53"/>
      <c r="OM9" s="53"/>
      <c r="ON9" s="53"/>
      <c r="OO9" s="53"/>
      <c r="OP9" s="53"/>
      <c r="OQ9" s="53"/>
      <c r="OR9" s="53"/>
      <c r="OS9" s="53"/>
      <c r="OT9" s="53"/>
      <c r="OU9" s="53"/>
      <c r="OV9" s="53"/>
      <c r="OW9" s="53">
        <v>33</v>
      </c>
      <c r="OX9" s="53">
        <v>33</v>
      </c>
      <c r="OY9" s="53"/>
      <c r="OZ9" s="53"/>
      <c r="PA9" s="53"/>
      <c r="PB9" s="53"/>
      <c r="PC9" s="53"/>
      <c r="PD9" s="53"/>
      <c r="PE9" s="53"/>
      <c r="PF9" s="53"/>
      <c r="PG9" s="53"/>
      <c r="PH9" s="53"/>
      <c r="PI9" s="53"/>
      <c r="PJ9" s="53"/>
      <c r="PK9" s="53"/>
      <c r="PL9" s="53"/>
      <c r="PM9" s="53"/>
      <c r="PN9" s="53"/>
      <c r="PO9" s="53"/>
      <c r="PP9" s="53"/>
      <c r="PQ9" s="53"/>
      <c r="PR9" s="53"/>
      <c r="PS9" s="53"/>
      <c r="PT9" s="53"/>
      <c r="PU9" s="53"/>
      <c r="PV9" s="53"/>
      <c r="PW9" s="53"/>
      <c r="PX9" s="53"/>
      <c r="PY9" s="53"/>
      <c r="PZ9" s="53"/>
      <c r="QA9" s="53"/>
      <c r="QB9" s="53"/>
      <c r="QC9" s="53"/>
      <c r="QD9" s="53"/>
      <c r="QE9" s="53"/>
      <c r="QF9" s="53"/>
      <c r="QG9" s="53"/>
      <c r="QH9" s="53"/>
      <c r="QI9" s="53"/>
      <c r="QJ9" s="53"/>
      <c r="QK9" s="53"/>
      <c r="QL9" s="53"/>
      <c r="QM9" s="53"/>
      <c r="QN9" s="53"/>
      <c r="QO9" s="53"/>
      <c r="QP9" s="53"/>
      <c r="QQ9" s="53"/>
      <c r="QR9" s="53"/>
      <c r="QS9" s="53"/>
      <c r="QT9" s="53"/>
      <c r="QU9" s="53"/>
      <c r="QV9" s="53"/>
      <c r="QW9" s="53"/>
      <c r="QX9" s="53"/>
      <c r="QY9" s="53"/>
      <c r="QZ9" s="53"/>
      <c r="RA9" s="53"/>
      <c r="RB9" s="53"/>
      <c r="RC9" s="53"/>
      <c r="RD9" s="53"/>
      <c r="RE9" s="53"/>
      <c r="RF9" s="53"/>
      <c r="RG9" s="53"/>
      <c r="RH9" s="53"/>
      <c r="RI9" s="53"/>
      <c r="RJ9" s="53"/>
      <c r="RK9" s="53"/>
      <c r="RL9" s="53"/>
      <c r="RM9" s="53"/>
      <c r="RN9" s="53"/>
      <c r="RO9" s="53"/>
      <c r="RP9" s="53"/>
      <c r="RQ9" s="53"/>
      <c r="RR9" s="53"/>
      <c r="RS9" s="53"/>
      <c r="RT9" s="53"/>
      <c r="RU9" s="53"/>
      <c r="RV9" s="53"/>
      <c r="RW9" s="53"/>
      <c r="RX9" s="53"/>
      <c r="RY9" s="53"/>
      <c r="RZ9" s="53"/>
      <c r="SA9" s="53"/>
      <c r="SB9" s="53"/>
      <c r="SC9" s="53"/>
      <c r="SD9" s="53"/>
      <c r="SE9" s="53"/>
      <c r="SF9" s="53"/>
      <c r="SG9" s="72"/>
      <c r="SH9" s="72"/>
      <c r="SI9" s="72"/>
      <c r="SJ9" s="72"/>
      <c r="SK9" s="72"/>
      <c r="SM9" s="73"/>
      <c r="SN9" s="73"/>
      <c r="SO9" s="73"/>
      <c r="SP9" s="73"/>
      <c r="SQ9" s="76"/>
      <c r="SR9" s="73"/>
      <c r="SS9" s="73"/>
      <c r="ST9" s="73"/>
      <c r="SU9" s="73"/>
      <c r="SV9" s="73"/>
      <c r="SW9" s="73"/>
      <c r="UE9" s="62">
        <v>1.7</v>
      </c>
      <c r="AAQ9" s="62">
        <v>4.5</v>
      </c>
      <c r="ABR9" s="62">
        <v>4.5</v>
      </c>
      <c r="AEB9" s="62">
        <v>7.8</v>
      </c>
    </row>
    <row r="10" spans="1:872">
      <c r="A10" s="62" t="s">
        <v>23</v>
      </c>
      <c r="B10" s="74" t="s">
        <v>13</v>
      </c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  <c r="IL10" s="70"/>
      <c r="IM10" s="70"/>
      <c r="IN10" s="70"/>
      <c r="IO10" s="70"/>
      <c r="IP10" s="70"/>
      <c r="IQ10" s="70"/>
      <c r="IR10" s="70"/>
      <c r="IS10" s="70"/>
      <c r="IT10" s="70"/>
      <c r="IU10" s="70"/>
      <c r="IV10" s="70"/>
      <c r="IX10" s="53"/>
      <c r="IY10" s="53"/>
      <c r="IZ10" s="53"/>
      <c r="JA10" s="53"/>
      <c r="JB10" s="53"/>
      <c r="JC10" s="53"/>
      <c r="JD10" s="53"/>
      <c r="JE10" s="53"/>
      <c r="JF10" s="53"/>
      <c r="JG10" s="53"/>
      <c r="JH10" s="53"/>
      <c r="JI10" s="53"/>
      <c r="JJ10" s="53"/>
      <c r="JK10" s="53"/>
      <c r="JL10" s="53"/>
      <c r="JM10" s="53"/>
      <c r="JN10" s="53"/>
      <c r="JO10" s="53"/>
      <c r="JP10" s="53"/>
      <c r="JQ10" s="53"/>
      <c r="JR10" s="53"/>
      <c r="JS10" s="53"/>
      <c r="JT10" s="53"/>
      <c r="JU10" s="53"/>
      <c r="JV10" s="53"/>
      <c r="JW10" s="53"/>
      <c r="JX10" s="53"/>
      <c r="JY10" s="53"/>
      <c r="JZ10" s="53"/>
      <c r="KA10" s="53"/>
      <c r="KB10" s="53"/>
      <c r="KC10" s="53"/>
      <c r="KD10" s="53"/>
      <c r="KE10" s="53"/>
      <c r="KF10" s="53"/>
      <c r="KG10" s="53"/>
      <c r="KH10" s="53"/>
      <c r="KI10" s="53"/>
      <c r="KJ10" s="53"/>
      <c r="KK10" s="53"/>
      <c r="KL10" s="53"/>
      <c r="KM10" s="53"/>
      <c r="KN10" s="53"/>
      <c r="KO10" s="53"/>
      <c r="KP10" s="53"/>
      <c r="KQ10" s="53"/>
      <c r="KR10" s="53"/>
      <c r="KS10" s="53"/>
      <c r="KT10" s="53"/>
      <c r="KU10" s="53"/>
      <c r="KV10" s="53"/>
      <c r="KW10" s="53"/>
      <c r="KX10" s="53"/>
      <c r="KY10" s="53"/>
      <c r="KZ10" s="53"/>
      <c r="LA10" s="53"/>
      <c r="LB10" s="53"/>
      <c r="LC10" s="53"/>
      <c r="LD10" s="53"/>
      <c r="LE10" s="53"/>
      <c r="LF10" s="53"/>
      <c r="LG10" s="53"/>
      <c r="LH10" s="53"/>
      <c r="LI10" s="53"/>
      <c r="LJ10" s="53"/>
      <c r="LK10" s="53"/>
      <c r="LL10" s="53"/>
      <c r="LM10" s="53"/>
      <c r="LN10" s="53"/>
      <c r="LO10" s="53"/>
      <c r="LP10" s="53"/>
      <c r="LQ10" s="53"/>
      <c r="LR10" s="53"/>
      <c r="LS10" s="53"/>
      <c r="LT10" s="53"/>
      <c r="LU10" s="53"/>
      <c r="LV10" s="53"/>
      <c r="LW10" s="53"/>
      <c r="LX10" s="53"/>
      <c r="LY10" s="53"/>
      <c r="LZ10" s="53"/>
      <c r="MA10" s="53"/>
      <c r="MB10" s="53"/>
      <c r="MC10" s="53"/>
      <c r="MD10" s="53"/>
      <c r="ME10" s="53"/>
      <c r="MF10" s="53"/>
      <c r="MG10" s="53"/>
      <c r="MH10" s="53"/>
      <c r="MI10" s="53"/>
      <c r="MJ10" s="53"/>
      <c r="MK10" s="53"/>
      <c r="ML10" s="53"/>
      <c r="MM10" s="53"/>
      <c r="MN10" s="53"/>
      <c r="MO10" s="53"/>
      <c r="MP10" s="53"/>
      <c r="MQ10" s="53"/>
      <c r="MR10" s="53"/>
      <c r="MS10" s="53"/>
      <c r="MT10" s="53"/>
      <c r="MU10" s="53"/>
      <c r="MV10" s="53"/>
      <c r="MW10" s="53"/>
      <c r="MX10" s="53"/>
      <c r="MY10" s="53"/>
      <c r="MZ10" s="53"/>
      <c r="NA10" s="53"/>
      <c r="NB10" s="53"/>
      <c r="NC10" s="53"/>
      <c r="ND10" s="53"/>
      <c r="NE10" s="53"/>
      <c r="NF10" s="53"/>
      <c r="NG10" s="53"/>
      <c r="NH10" s="53"/>
      <c r="NI10" s="53"/>
      <c r="NJ10" s="53"/>
      <c r="NK10" s="53"/>
      <c r="NL10" s="53"/>
      <c r="NM10" s="53"/>
      <c r="NN10" s="53"/>
      <c r="NO10" s="53"/>
      <c r="NP10" s="53"/>
      <c r="NQ10" s="53"/>
      <c r="NR10" s="53"/>
      <c r="NS10" s="53"/>
      <c r="NT10" s="53"/>
      <c r="NU10" s="53"/>
      <c r="NV10" s="53"/>
      <c r="NW10" s="53"/>
      <c r="NX10" s="53"/>
      <c r="NY10" s="53"/>
      <c r="NZ10" s="53"/>
      <c r="OA10" s="53"/>
      <c r="OB10" s="53"/>
      <c r="OC10" s="53"/>
      <c r="OD10" s="53"/>
      <c r="OE10" s="53"/>
      <c r="OF10" s="53"/>
      <c r="OG10" s="53"/>
      <c r="OH10" s="53"/>
      <c r="OI10" s="53"/>
      <c r="OJ10" s="53"/>
      <c r="OK10" s="53"/>
      <c r="OL10" s="53"/>
      <c r="OM10" s="53"/>
      <c r="ON10" s="53"/>
      <c r="OO10" s="53"/>
      <c r="OP10" s="53"/>
      <c r="OQ10" s="53"/>
      <c r="OR10" s="53"/>
      <c r="OS10" s="53"/>
      <c r="OT10" s="53"/>
      <c r="OU10" s="53"/>
      <c r="OV10" s="53"/>
      <c r="OW10" s="53"/>
      <c r="OX10" s="53"/>
      <c r="OY10" s="53"/>
      <c r="OZ10" s="53"/>
      <c r="PA10" s="53"/>
      <c r="PB10" s="53"/>
      <c r="PC10" s="53"/>
      <c r="PD10" s="53"/>
      <c r="PE10" s="53"/>
      <c r="PF10" s="53"/>
      <c r="PG10" s="53"/>
      <c r="PH10" s="53"/>
      <c r="PI10" s="53"/>
      <c r="PJ10" s="53"/>
      <c r="PK10" s="53"/>
      <c r="PL10" s="53"/>
      <c r="PM10" s="53"/>
      <c r="PN10" s="53"/>
      <c r="PO10" s="53"/>
      <c r="PP10" s="53"/>
      <c r="PQ10" s="53"/>
      <c r="PR10" s="53"/>
      <c r="PS10" s="53"/>
      <c r="PT10" s="53"/>
      <c r="PU10" s="53"/>
      <c r="PV10" s="53"/>
      <c r="PW10" s="53"/>
      <c r="PX10" s="53"/>
      <c r="PY10" s="53"/>
      <c r="PZ10" s="53"/>
      <c r="QA10" s="53"/>
      <c r="QB10" s="53"/>
      <c r="QC10" s="53"/>
      <c r="QD10" s="53"/>
      <c r="QE10" s="53"/>
      <c r="QF10" s="53"/>
      <c r="QG10" s="53"/>
      <c r="QH10" s="53"/>
      <c r="QI10" s="53"/>
      <c r="QJ10" s="53"/>
      <c r="QK10" s="53"/>
      <c r="QL10" s="53"/>
      <c r="QM10" s="53"/>
      <c r="QN10" s="53"/>
      <c r="QO10" s="53"/>
      <c r="QP10" s="53"/>
      <c r="QQ10" s="53"/>
      <c r="QR10" s="53"/>
      <c r="QS10" s="53"/>
      <c r="QT10" s="53"/>
      <c r="QU10" s="53"/>
      <c r="QV10" s="53"/>
      <c r="QW10" s="53"/>
      <c r="QX10" s="53"/>
      <c r="QY10" s="53"/>
      <c r="QZ10" s="53"/>
      <c r="RA10" s="53"/>
      <c r="RB10" s="53"/>
      <c r="RC10" s="53"/>
      <c r="RD10" s="53"/>
      <c r="RE10" s="53"/>
      <c r="RF10" s="53"/>
      <c r="RG10" s="53"/>
      <c r="RH10" s="53"/>
      <c r="RI10" s="53"/>
      <c r="RJ10" s="53"/>
      <c r="RK10" s="53"/>
      <c r="RL10" s="53"/>
      <c r="RM10" s="53"/>
      <c r="RN10" s="53"/>
      <c r="RO10" s="53"/>
      <c r="RP10" s="53"/>
      <c r="RQ10" s="53"/>
      <c r="RR10" s="53"/>
      <c r="RS10" s="53"/>
      <c r="RT10" s="53"/>
      <c r="RU10" s="53"/>
      <c r="RV10" s="53"/>
      <c r="RW10" s="53"/>
      <c r="RX10" s="61"/>
      <c r="RY10" s="61"/>
      <c r="RZ10" s="61"/>
      <c r="SA10" s="61"/>
      <c r="SB10" s="61"/>
      <c r="SC10" s="61"/>
      <c r="SD10" s="61"/>
      <c r="SE10" s="61"/>
      <c r="SF10" s="61"/>
      <c r="ABR10" s="62">
        <v>1.8</v>
      </c>
      <c r="AEB10" s="62">
        <v>2</v>
      </c>
      <c r="AGJ10" s="62">
        <v>130</v>
      </c>
    </row>
    <row r="11" spans="1:872">
      <c r="A11" s="62" t="s">
        <v>25</v>
      </c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X11" s="53"/>
      <c r="IY11" s="53"/>
      <c r="IZ11" s="53"/>
      <c r="JA11" s="53"/>
      <c r="JB11" s="53"/>
      <c r="JC11" s="53"/>
      <c r="JD11" s="53"/>
      <c r="JE11" s="53"/>
      <c r="JF11" s="53"/>
      <c r="JG11" s="53"/>
      <c r="JH11" s="53"/>
      <c r="JI11" s="53"/>
      <c r="JJ11" s="53"/>
      <c r="JK11" s="53"/>
      <c r="JL11" s="53"/>
      <c r="JM11" s="53"/>
      <c r="JN11" s="53"/>
      <c r="JO11" s="53"/>
      <c r="JP11" s="53"/>
      <c r="JQ11" s="53"/>
      <c r="JR11" s="53"/>
      <c r="JS11" s="53"/>
      <c r="JT11" s="53"/>
      <c r="JU11" s="53"/>
      <c r="JV11" s="53"/>
      <c r="JW11" s="53"/>
      <c r="JX11" s="53"/>
      <c r="JY11" s="53"/>
      <c r="JZ11" s="53"/>
      <c r="KA11" s="53"/>
      <c r="KB11" s="53"/>
      <c r="KC11" s="53"/>
      <c r="KD11" s="53"/>
      <c r="KE11" s="53"/>
      <c r="KF11" s="53"/>
      <c r="KG11" s="53"/>
      <c r="KH11" s="53"/>
      <c r="KI11" s="53"/>
      <c r="KJ11" s="53"/>
      <c r="KK11" s="53"/>
      <c r="KL11" s="53"/>
      <c r="KM11" s="53"/>
      <c r="KN11" s="53"/>
      <c r="KO11" s="53"/>
      <c r="KP11" s="53"/>
      <c r="KQ11" s="53"/>
      <c r="KR11" s="53"/>
      <c r="KS11" s="53"/>
      <c r="KT11" s="53"/>
      <c r="KU11" s="53"/>
      <c r="KV11" s="53"/>
      <c r="KW11" s="53"/>
      <c r="KX11" s="53"/>
      <c r="KY11" s="53"/>
      <c r="KZ11" s="53"/>
      <c r="LA11" s="53"/>
      <c r="LB11" s="53"/>
      <c r="LC11" s="53"/>
      <c r="LD11" s="53"/>
      <c r="LE11" s="53"/>
      <c r="LF11" s="53"/>
      <c r="LG11" s="53"/>
      <c r="LH11" s="53"/>
      <c r="LI11" s="53"/>
      <c r="LJ11" s="53"/>
      <c r="LK11" s="53"/>
      <c r="LL11" s="53"/>
      <c r="LM11" s="53"/>
      <c r="LN11" s="53"/>
      <c r="LO11" s="53"/>
      <c r="LP11" s="53"/>
      <c r="LQ11" s="53"/>
      <c r="LR11" s="53"/>
      <c r="LS11" s="53"/>
      <c r="LT11" s="53"/>
      <c r="LU11" s="53"/>
      <c r="LV11" s="53"/>
      <c r="LW11" s="53"/>
      <c r="LX11" s="53"/>
      <c r="LY11" s="53"/>
      <c r="LZ11" s="53"/>
      <c r="MA11" s="53"/>
      <c r="MB11" s="53"/>
      <c r="MC11" s="53"/>
      <c r="MD11" s="53"/>
      <c r="ME11" s="53"/>
      <c r="MF11" s="53"/>
      <c r="MG11" s="53"/>
      <c r="MH11" s="53"/>
      <c r="MI11" s="53"/>
      <c r="MJ11" s="53"/>
      <c r="MK11" s="53"/>
      <c r="ML11" s="53"/>
      <c r="MM11" s="53"/>
      <c r="MN11" s="53"/>
      <c r="MO11" s="53"/>
      <c r="MP11" s="53"/>
      <c r="MQ11" s="53"/>
      <c r="MR11" s="53"/>
      <c r="MS11" s="53"/>
      <c r="MT11" s="53"/>
      <c r="MU11" s="53"/>
      <c r="MV11" s="53"/>
      <c r="MW11" s="53"/>
      <c r="MX11" s="53"/>
      <c r="MY11" s="53"/>
      <c r="MZ11" s="53"/>
      <c r="NA11" s="53"/>
      <c r="NB11" s="53"/>
      <c r="NC11" s="53"/>
      <c r="ND11" s="53"/>
      <c r="NE11" s="53"/>
      <c r="NF11" s="53"/>
      <c r="NG11" s="53"/>
      <c r="NH11" s="53"/>
      <c r="NI11" s="53"/>
      <c r="NJ11" s="53"/>
      <c r="NK11" s="53"/>
      <c r="NL11" s="53"/>
      <c r="NM11" s="53"/>
      <c r="NN11" s="53"/>
      <c r="NO11" s="53"/>
      <c r="NP11" s="53"/>
      <c r="NQ11" s="53"/>
      <c r="NR11" s="53"/>
      <c r="NS11" s="53"/>
      <c r="NT11" s="53"/>
      <c r="NU11" s="53"/>
      <c r="NV11" s="53"/>
      <c r="NW11" s="53"/>
      <c r="NX11" s="53"/>
      <c r="NY11" s="53"/>
      <c r="NZ11" s="53"/>
      <c r="OA11" s="53"/>
      <c r="OB11" s="53"/>
      <c r="OC11" s="53"/>
      <c r="OD11" s="53"/>
      <c r="OE11" s="53"/>
      <c r="OF11" s="53"/>
      <c r="OG11" s="53"/>
      <c r="OH11" s="53"/>
      <c r="OI11" s="53"/>
      <c r="OJ11" s="53"/>
      <c r="OK11" s="53"/>
      <c r="OL11" s="53"/>
      <c r="OM11" s="53"/>
      <c r="ON11" s="53"/>
      <c r="OO11" s="53"/>
      <c r="OP11" s="53"/>
      <c r="OQ11" s="53"/>
      <c r="OR11" s="53"/>
      <c r="OS11" s="53"/>
      <c r="OT11" s="53"/>
      <c r="OU11" s="53"/>
      <c r="OV11" s="53"/>
      <c r="OW11" s="53"/>
      <c r="OX11" s="53"/>
      <c r="OY11" s="53"/>
      <c r="OZ11" s="53"/>
      <c r="PA11" s="53"/>
      <c r="PB11" s="53"/>
      <c r="PC11" s="53"/>
      <c r="PD11" s="53"/>
      <c r="PE11" s="53"/>
      <c r="PF11" s="53"/>
      <c r="PG11" s="53"/>
      <c r="PH11" s="53"/>
      <c r="PI11" s="53"/>
      <c r="PJ11" s="53"/>
      <c r="PK11" s="53"/>
      <c r="PL11" s="53"/>
      <c r="PM11" s="53"/>
      <c r="PN11" s="53"/>
      <c r="PO11" s="53"/>
      <c r="PP11" s="53"/>
      <c r="PQ11" s="53"/>
      <c r="PR11" s="53"/>
      <c r="PS11" s="53"/>
      <c r="PT11" s="53"/>
      <c r="PU11" s="53"/>
      <c r="PV11" s="53"/>
      <c r="PW11" s="53"/>
      <c r="PX11" s="53"/>
      <c r="PY11" s="53"/>
      <c r="PZ11" s="53"/>
      <c r="QA11" s="53"/>
      <c r="QB11" s="53"/>
      <c r="QC11" s="53"/>
      <c r="QD11" s="53"/>
      <c r="QE11" s="53"/>
      <c r="QF11" s="53"/>
      <c r="QG11" s="53"/>
      <c r="QH11" s="53"/>
      <c r="QI11" s="53"/>
      <c r="QJ11" s="53"/>
      <c r="QK11" s="53"/>
      <c r="QL11" s="53"/>
      <c r="QM11" s="53"/>
      <c r="QN11" s="53"/>
      <c r="QO11" s="53"/>
      <c r="QP11" s="53"/>
      <c r="QQ11" s="53"/>
      <c r="QR11" s="53"/>
      <c r="QS11" s="53"/>
      <c r="QT11" s="53"/>
      <c r="QU11" s="53"/>
      <c r="QV11" s="53"/>
      <c r="QW11" s="53"/>
      <c r="QX11" s="53"/>
      <c r="QY11" s="53"/>
      <c r="QZ11" s="53"/>
      <c r="RA11" s="53"/>
      <c r="RB11" s="53"/>
      <c r="RC11" s="53"/>
      <c r="RD11" s="53"/>
      <c r="RE11" s="53"/>
      <c r="RF11" s="53"/>
      <c r="RG11" s="53"/>
      <c r="RH11" s="53"/>
      <c r="RI11" s="53"/>
      <c r="RJ11" s="53"/>
      <c r="RK11" s="53"/>
      <c r="RL11" s="53"/>
      <c r="RM11" s="53"/>
      <c r="RN11" s="53"/>
      <c r="RO11" s="53"/>
      <c r="RP11" s="53"/>
      <c r="RQ11" s="53"/>
      <c r="RR11" s="53"/>
      <c r="RS11" s="53"/>
      <c r="RT11" s="53"/>
      <c r="RU11" s="53"/>
      <c r="RV11" s="53"/>
      <c r="RW11" s="53"/>
      <c r="RX11" s="61"/>
      <c r="RY11" s="61"/>
      <c r="RZ11" s="61"/>
      <c r="SA11" s="61"/>
      <c r="SB11" s="61"/>
      <c r="SC11" s="61"/>
      <c r="SD11" s="61"/>
      <c r="SE11" s="61"/>
      <c r="SF11" s="61"/>
      <c r="AGF11" s="62">
        <v>240</v>
      </c>
      <c r="AGG11" s="62">
        <v>31</v>
      </c>
      <c r="AGH11" s="62">
        <v>4.5</v>
      </c>
      <c r="AGI11" s="62">
        <v>170</v>
      </c>
      <c r="AGJ11" s="62">
        <v>350</v>
      </c>
      <c r="AGK11" s="62">
        <v>31</v>
      </c>
      <c r="AGL11" s="62">
        <v>4.5</v>
      </c>
      <c r="AGM11" s="62">
        <v>7.8</v>
      </c>
      <c r="AGN11" s="62">
        <v>7.8</v>
      </c>
    </row>
    <row r="12" spans="1:872">
      <c r="A12" s="62" t="s">
        <v>26</v>
      </c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  <c r="HU12" s="70"/>
      <c r="HV12" s="70"/>
      <c r="HW12" s="70"/>
      <c r="HX12" s="70"/>
      <c r="HY12" s="70"/>
      <c r="HZ12" s="70"/>
      <c r="IA12" s="70"/>
      <c r="IB12" s="70"/>
      <c r="IC12" s="70"/>
      <c r="ID12" s="70"/>
      <c r="IE12" s="70"/>
      <c r="IF12" s="70"/>
      <c r="IG12" s="70"/>
      <c r="IH12" s="70"/>
      <c r="II12" s="70"/>
      <c r="IJ12" s="70"/>
      <c r="IK12" s="70"/>
      <c r="IL12" s="70"/>
      <c r="IM12" s="70"/>
      <c r="IN12" s="70"/>
      <c r="IO12" s="70"/>
      <c r="IP12" s="70"/>
      <c r="IQ12" s="70"/>
      <c r="IR12" s="70"/>
      <c r="IS12" s="70"/>
      <c r="IT12" s="70"/>
      <c r="IU12" s="70"/>
      <c r="IV12" s="70"/>
      <c r="IX12" s="53"/>
      <c r="IY12" s="53"/>
      <c r="IZ12" s="53"/>
      <c r="JA12" s="53"/>
      <c r="JB12" s="53"/>
      <c r="JC12" s="53"/>
      <c r="JD12" s="53"/>
      <c r="JE12" s="53"/>
      <c r="JF12" s="53"/>
      <c r="JG12" s="53"/>
      <c r="JH12" s="53"/>
      <c r="JI12" s="53"/>
      <c r="JJ12" s="53"/>
      <c r="JK12" s="53"/>
      <c r="JL12" s="53"/>
      <c r="JM12" s="53"/>
      <c r="JN12" s="53"/>
      <c r="JO12" s="53"/>
      <c r="JP12" s="53"/>
      <c r="JQ12" s="53"/>
      <c r="JR12" s="53"/>
      <c r="JS12" s="53"/>
      <c r="JT12" s="53"/>
      <c r="JU12" s="53"/>
      <c r="JV12" s="53"/>
      <c r="JW12" s="53"/>
      <c r="JX12" s="53"/>
      <c r="JY12" s="53"/>
      <c r="JZ12" s="53"/>
      <c r="KA12" s="53"/>
      <c r="KB12" s="53"/>
      <c r="KC12" s="53"/>
      <c r="KD12" s="53"/>
      <c r="KE12" s="53"/>
      <c r="KF12" s="53"/>
      <c r="KG12" s="53"/>
      <c r="KH12" s="53"/>
      <c r="KI12" s="53"/>
      <c r="KJ12" s="53"/>
      <c r="KK12" s="53"/>
      <c r="KL12" s="53"/>
      <c r="KM12" s="53"/>
      <c r="KN12" s="53"/>
      <c r="KO12" s="53"/>
      <c r="KP12" s="53"/>
      <c r="KQ12" s="53"/>
      <c r="KR12" s="53"/>
      <c r="KS12" s="53"/>
      <c r="KT12" s="53"/>
      <c r="KU12" s="53"/>
      <c r="KV12" s="53"/>
      <c r="KW12" s="53"/>
      <c r="KX12" s="53"/>
      <c r="KY12" s="53"/>
      <c r="KZ12" s="53"/>
      <c r="LA12" s="53"/>
      <c r="LB12" s="53"/>
      <c r="LC12" s="53"/>
      <c r="LD12" s="53"/>
      <c r="LE12" s="53"/>
      <c r="LF12" s="53"/>
      <c r="LG12" s="53"/>
      <c r="LH12" s="53"/>
      <c r="LI12" s="53"/>
      <c r="LJ12" s="53"/>
      <c r="LK12" s="53"/>
      <c r="LL12" s="53"/>
      <c r="LM12" s="53"/>
      <c r="LN12" s="53"/>
      <c r="LO12" s="53"/>
      <c r="LP12" s="53"/>
      <c r="LQ12" s="53"/>
      <c r="LR12" s="53"/>
      <c r="LS12" s="53"/>
      <c r="LT12" s="53"/>
      <c r="LU12" s="53"/>
      <c r="LV12" s="53"/>
      <c r="LW12" s="53"/>
      <c r="LX12" s="53"/>
      <c r="LY12" s="53"/>
      <c r="LZ12" s="53"/>
      <c r="MA12" s="53"/>
      <c r="MB12" s="53"/>
      <c r="MC12" s="53"/>
      <c r="MD12" s="53"/>
      <c r="ME12" s="53"/>
      <c r="MF12" s="53"/>
      <c r="MG12" s="53"/>
      <c r="MH12" s="53"/>
      <c r="MI12" s="53"/>
      <c r="MJ12" s="53"/>
      <c r="MK12" s="53"/>
      <c r="ML12" s="53"/>
      <c r="MM12" s="53"/>
      <c r="MN12" s="53"/>
      <c r="MO12" s="53"/>
      <c r="MP12" s="53"/>
      <c r="MQ12" s="53"/>
      <c r="MR12" s="53"/>
      <c r="MS12" s="53"/>
      <c r="MT12" s="53"/>
      <c r="MU12" s="53"/>
      <c r="MV12" s="53"/>
      <c r="MW12" s="53"/>
      <c r="MX12" s="53"/>
      <c r="MY12" s="53"/>
      <c r="MZ12" s="53"/>
      <c r="NA12" s="53"/>
      <c r="NB12" s="53"/>
      <c r="NC12" s="53"/>
      <c r="ND12" s="53"/>
      <c r="NE12" s="53"/>
      <c r="NF12" s="53"/>
      <c r="NG12" s="53"/>
      <c r="NH12" s="53"/>
      <c r="NI12" s="53"/>
      <c r="NJ12" s="53"/>
      <c r="NK12" s="53"/>
      <c r="NL12" s="53"/>
      <c r="NM12" s="53"/>
      <c r="NN12" s="53"/>
      <c r="NO12" s="53"/>
      <c r="NP12" s="53"/>
      <c r="NQ12" s="53"/>
      <c r="NR12" s="53"/>
      <c r="NS12" s="53"/>
      <c r="NT12" s="53"/>
      <c r="NU12" s="53"/>
      <c r="NV12" s="53"/>
      <c r="NW12" s="53"/>
      <c r="NX12" s="53"/>
      <c r="NY12" s="53"/>
      <c r="NZ12" s="53"/>
      <c r="OA12" s="53"/>
      <c r="OB12" s="53"/>
      <c r="OC12" s="53"/>
      <c r="OD12" s="53"/>
      <c r="OE12" s="53"/>
      <c r="OF12" s="53"/>
      <c r="OG12" s="53"/>
      <c r="OH12" s="53"/>
      <c r="OI12" s="53"/>
      <c r="OJ12" s="53"/>
      <c r="OK12" s="53"/>
      <c r="OL12" s="53"/>
      <c r="OM12" s="53"/>
      <c r="ON12" s="53"/>
      <c r="OO12" s="53"/>
      <c r="OP12" s="53"/>
      <c r="OQ12" s="53"/>
      <c r="OR12" s="53"/>
      <c r="OS12" s="53"/>
      <c r="OT12" s="53"/>
      <c r="OU12" s="53"/>
      <c r="OV12" s="53"/>
      <c r="OW12" s="53"/>
      <c r="OX12" s="53"/>
      <c r="OY12" s="53"/>
      <c r="OZ12" s="53"/>
      <c r="PA12" s="53"/>
      <c r="PB12" s="53"/>
      <c r="PC12" s="53"/>
      <c r="PD12" s="53"/>
      <c r="PE12" s="53"/>
      <c r="PF12" s="53"/>
      <c r="PG12" s="53"/>
      <c r="PH12" s="53"/>
      <c r="PI12" s="53"/>
      <c r="PJ12" s="53"/>
      <c r="PK12" s="53"/>
      <c r="PL12" s="53"/>
      <c r="PM12" s="53"/>
      <c r="PN12" s="53"/>
      <c r="PO12" s="53"/>
      <c r="PP12" s="53"/>
      <c r="PQ12" s="53"/>
      <c r="PR12" s="53"/>
      <c r="PS12" s="53"/>
      <c r="PT12" s="53"/>
      <c r="PU12" s="53"/>
      <c r="PV12" s="53"/>
      <c r="PW12" s="53"/>
      <c r="PX12" s="53"/>
      <c r="PY12" s="53"/>
      <c r="PZ12" s="53"/>
      <c r="QA12" s="53"/>
      <c r="QB12" s="53"/>
      <c r="QC12" s="53"/>
      <c r="QD12" s="53"/>
      <c r="QE12" s="53"/>
      <c r="QF12" s="53"/>
      <c r="QG12" s="53"/>
      <c r="QH12" s="53"/>
      <c r="QI12" s="53"/>
      <c r="QJ12" s="53"/>
      <c r="QK12" s="53"/>
      <c r="QL12" s="53"/>
      <c r="QM12" s="53"/>
      <c r="QN12" s="53"/>
      <c r="QO12" s="53"/>
      <c r="QP12" s="53"/>
      <c r="QQ12" s="53"/>
      <c r="QR12" s="53"/>
      <c r="QS12" s="53"/>
      <c r="QT12" s="53"/>
      <c r="QU12" s="53"/>
      <c r="QV12" s="53"/>
      <c r="QW12" s="53"/>
      <c r="QX12" s="53"/>
      <c r="QY12" s="53"/>
      <c r="QZ12" s="53"/>
      <c r="RA12" s="53"/>
      <c r="RB12" s="53"/>
      <c r="RC12" s="53"/>
      <c r="RD12" s="53"/>
      <c r="RE12" s="53"/>
      <c r="RF12" s="53"/>
      <c r="RG12" s="53"/>
      <c r="RH12" s="53"/>
      <c r="RI12" s="53"/>
      <c r="RJ12" s="53"/>
      <c r="RK12" s="53"/>
      <c r="RL12" s="53"/>
      <c r="RM12" s="53"/>
      <c r="RN12" s="53"/>
      <c r="RO12" s="53"/>
      <c r="RP12" s="53"/>
      <c r="RQ12" s="53"/>
      <c r="RR12" s="53"/>
      <c r="RS12" s="53"/>
      <c r="RT12" s="53"/>
      <c r="RU12" s="53"/>
      <c r="RV12" s="53"/>
      <c r="RW12" s="53"/>
      <c r="RX12" s="61"/>
      <c r="RY12" s="61"/>
      <c r="RZ12" s="61"/>
      <c r="SA12" s="61"/>
      <c r="SB12" s="61"/>
      <c r="SC12" s="61"/>
      <c r="SD12" s="61"/>
      <c r="SE12" s="61"/>
      <c r="SF12" s="61"/>
      <c r="AGF12" s="62">
        <v>540</v>
      </c>
      <c r="AGG12" s="62">
        <v>4.5</v>
      </c>
      <c r="AGI12" s="62">
        <v>170</v>
      </c>
      <c r="AGK12" s="62">
        <v>79</v>
      </c>
      <c r="AGL12" s="62">
        <v>11</v>
      </c>
      <c r="AGM12" s="62">
        <v>4.5</v>
      </c>
      <c r="AGN12" s="62">
        <v>7.8</v>
      </c>
    </row>
    <row r="13" spans="1:872">
      <c r="B13" s="68">
        <v>5</v>
      </c>
      <c r="C13" s="69"/>
      <c r="D13" s="69">
        <v>350</v>
      </c>
      <c r="E13" s="69"/>
      <c r="F13" s="69"/>
      <c r="G13" s="69">
        <v>220</v>
      </c>
      <c r="H13" s="69">
        <v>49</v>
      </c>
      <c r="I13" s="69">
        <v>23</v>
      </c>
      <c r="J13" s="69">
        <v>350</v>
      </c>
      <c r="K13" s="69">
        <v>33</v>
      </c>
      <c r="L13" s="69">
        <v>140</v>
      </c>
      <c r="M13" s="69">
        <v>13</v>
      </c>
      <c r="N13" s="69"/>
      <c r="O13" s="69">
        <v>49</v>
      </c>
      <c r="P13" s="69">
        <v>70</v>
      </c>
      <c r="Q13" s="69">
        <v>7.8</v>
      </c>
      <c r="R13" s="69">
        <v>17</v>
      </c>
      <c r="S13" s="69">
        <v>49</v>
      </c>
      <c r="T13" s="69">
        <v>11</v>
      </c>
      <c r="U13" s="69">
        <v>49</v>
      </c>
      <c r="V13" s="69">
        <v>11</v>
      </c>
      <c r="W13" s="69">
        <v>130</v>
      </c>
      <c r="X13" s="69">
        <v>13</v>
      </c>
      <c r="Y13" s="69">
        <v>70</v>
      </c>
      <c r="Z13" s="69">
        <v>9.1999999999999993</v>
      </c>
      <c r="AA13" s="69"/>
      <c r="AB13" s="69">
        <v>540</v>
      </c>
      <c r="AC13" s="69"/>
      <c r="AD13" s="69">
        <v>49</v>
      </c>
      <c r="AE13" s="69">
        <v>70</v>
      </c>
      <c r="AF13" s="69">
        <v>33</v>
      </c>
      <c r="AG13" s="69">
        <v>14</v>
      </c>
      <c r="AH13" s="69">
        <v>70</v>
      </c>
      <c r="AI13" s="69">
        <v>280</v>
      </c>
      <c r="AJ13" s="69">
        <v>11</v>
      </c>
      <c r="AK13" s="69">
        <v>49</v>
      </c>
      <c r="AL13" s="69">
        <v>170</v>
      </c>
      <c r="AM13" s="69">
        <v>7.8</v>
      </c>
      <c r="AN13" s="69">
        <v>4.5</v>
      </c>
      <c r="AO13" s="69">
        <v>22</v>
      </c>
      <c r="AP13" s="69">
        <v>6.8</v>
      </c>
      <c r="AQ13" s="69">
        <v>350</v>
      </c>
      <c r="AR13" s="69">
        <v>79</v>
      </c>
      <c r="AS13" s="69">
        <v>17</v>
      </c>
      <c r="AT13" s="69">
        <v>46</v>
      </c>
      <c r="AU13" s="69">
        <v>350</v>
      </c>
      <c r="AV13" s="69">
        <v>240</v>
      </c>
      <c r="AW13" s="69">
        <v>23</v>
      </c>
      <c r="AX13" s="69">
        <v>240</v>
      </c>
      <c r="AY13" s="69">
        <v>33</v>
      </c>
      <c r="AZ13" s="69">
        <v>1600</v>
      </c>
      <c r="BA13" s="69">
        <v>17</v>
      </c>
      <c r="BB13" s="69">
        <v>130</v>
      </c>
      <c r="BC13" s="69">
        <v>33</v>
      </c>
      <c r="BD13" s="69">
        <v>46</v>
      </c>
      <c r="BE13" s="69">
        <v>33</v>
      </c>
      <c r="BF13" s="69">
        <v>11</v>
      </c>
      <c r="BG13" s="69"/>
      <c r="BH13" s="69"/>
      <c r="BI13" s="69">
        <v>79</v>
      </c>
      <c r="BJ13" s="69">
        <v>79</v>
      </c>
      <c r="BK13" s="69">
        <v>4.5</v>
      </c>
      <c r="BL13" s="69">
        <v>2</v>
      </c>
      <c r="BM13" s="69">
        <v>130</v>
      </c>
      <c r="BN13" s="69">
        <v>110</v>
      </c>
      <c r="BO13" s="69">
        <v>79</v>
      </c>
      <c r="BP13" s="69">
        <v>7.8</v>
      </c>
      <c r="BQ13" s="69"/>
      <c r="BR13" s="69"/>
      <c r="BS13" s="69"/>
      <c r="BT13" s="69">
        <v>49</v>
      </c>
      <c r="BU13" s="69">
        <v>70</v>
      </c>
      <c r="BV13" s="69">
        <v>79</v>
      </c>
      <c r="BW13" s="69">
        <v>7.8</v>
      </c>
      <c r="BX13" s="69">
        <v>240</v>
      </c>
      <c r="BY13" s="69">
        <v>130</v>
      </c>
      <c r="BZ13" s="69">
        <v>17</v>
      </c>
      <c r="CA13" s="69">
        <v>13</v>
      </c>
      <c r="CB13" s="69">
        <v>33</v>
      </c>
      <c r="CC13" s="69">
        <v>70</v>
      </c>
      <c r="CD13" s="69"/>
      <c r="CE13" s="69">
        <v>79</v>
      </c>
      <c r="CF13" s="69">
        <v>130</v>
      </c>
      <c r="CG13" s="69">
        <v>33</v>
      </c>
      <c r="CH13" s="69">
        <v>13</v>
      </c>
      <c r="CI13" s="69">
        <v>130</v>
      </c>
      <c r="CJ13" s="69">
        <v>79</v>
      </c>
      <c r="CK13" s="69">
        <v>23</v>
      </c>
      <c r="CL13" s="69"/>
      <c r="CM13" s="69">
        <v>79</v>
      </c>
      <c r="CN13" s="69">
        <v>22</v>
      </c>
      <c r="CO13" s="69">
        <v>350</v>
      </c>
      <c r="CP13" s="69">
        <v>70</v>
      </c>
      <c r="CQ13" s="69">
        <v>13</v>
      </c>
      <c r="CR13" s="69">
        <v>7.8</v>
      </c>
      <c r="CS13" s="69"/>
      <c r="CT13" s="69">
        <v>49</v>
      </c>
      <c r="CU13" s="69">
        <v>27</v>
      </c>
      <c r="CV13" s="69"/>
      <c r="CW13" s="69">
        <v>130</v>
      </c>
      <c r="CX13" s="69">
        <v>79</v>
      </c>
      <c r="CY13" s="69">
        <v>17</v>
      </c>
      <c r="CZ13" s="69">
        <v>130</v>
      </c>
      <c r="DA13" s="69">
        <v>11</v>
      </c>
      <c r="DB13" s="69">
        <v>49</v>
      </c>
      <c r="DC13" s="69">
        <v>6.8</v>
      </c>
      <c r="DD13" s="69">
        <v>23</v>
      </c>
      <c r="DE13" s="69">
        <v>33</v>
      </c>
      <c r="DF13" s="69">
        <v>27</v>
      </c>
      <c r="DG13" s="69">
        <v>1601</v>
      </c>
      <c r="DH13" s="69">
        <v>350</v>
      </c>
      <c r="DI13" s="69">
        <v>350</v>
      </c>
      <c r="DJ13" s="69">
        <v>79</v>
      </c>
      <c r="DK13" s="69">
        <v>23</v>
      </c>
      <c r="DL13" s="69">
        <v>70</v>
      </c>
      <c r="DM13" s="69">
        <v>49</v>
      </c>
      <c r="DN13" s="69">
        <v>240</v>
      </c>
      <c r="DO13" s="69">
        <v>49</v>
      </c>
      <c r="DP13" s="69">
        <v>33</v>
      </c>
      <c r="DQ13" s="69">
        <v>130</v>
      </c>
      <c r="DR13" s="69">
        <v>79</v>
      </c>
      <c r="DS13" s="69">
        <v>130</v>
      </c>
      <c r="DT13" s="69">
        <v>240</v>
      </c>
      <c r="DU13" s="69">
        <v>33</v>
      </c>
      <c r="DV13" s="69">
        <v>70</v>
      </c>
      <c r="DW13" s="69">
        <v>49</v>
      </c>
      <c r="DX13" s="69">
        <v>49</v>
      </c>
      <c r="DY13" s="69">
        <v>13</v>
      </c>
      <c r="DZ13" s="69">
        <v>70</v>
      </c>
      <c r="EA13" s="69">
        <v>240</v>
      </c>
      <c r="EB13" s="69">
        <v>350</v>
      </c>
      <c r="EC13" s="69">
        <v>130</v>
      </c>
      <c r="ED13" s="69">
        <v>49</v>
      </c>
      <c r="EE13" s="69">
        <v>14</v>
      </c>
      <c r="EF13" s="69"/>
      <c r="EG13" s="69">
        <v>49</v>
      </c>
      <c r="EH13" s="69">
        <v>70</v>
      </c>
      <c r="EI13" s="69">
        <v>23</v>
      </c>
      <c r="EJ13" s="69"/>
      <c r="EK13" s="69">
        <v>13</v>
      </c>
      <c r="EL13" s="69"/>
      <c r="EM13" s="69"/>
      <c r="EN13" s="69"/>
      <c r="EO13" s="69"/>
      <c r="EP13" s="69">
        <v>95</v>
      </c>
      <c r="EQ13" s="69">
        <v>13</v>
      </c>
      <c r="ER13" s="69">
        <v>13</v>
      </c>
      <c r="ES13" s="69">
        <v>920</v>
      </c>
      <c r="ET13" s="69">
        <v>33</v>
      </c>
      <c r="EU13" s="69">
        <v>170</v>
      </c>
      <c r="EV13" s="69">
        <v>33</v>
      </c>
      <c r="EW13" s="69"/>
      <c r="EX13" s="69"/>
      <c r="EY13" s="69"/>
      <c r="EZ13" s="69">
        <v>79</v>
      </c>
      <c r="FA13" s="69">
        <v>240</v>
      </c>
      <c r="FB13" s="69">
        <v>17</v>
      </c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70">
        <v>920</v>
      </c>
      <c r="FU13" s="70">
        <v>49</v>
      </c>
      <c r="FV13" s="70">
        <v>23</v>
      </c>
      <c r="FW13" s="70">
        <v>110</v>
      </c>
      <c r="FX13" s="70">
        <v>33</v>
      </c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>
        <v>4</v>
      </c>
      <c r="GQ13" s="69"/>
      <c r="GR13" s="69"/>
      <c r="GS13" s="69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53"/>
      <c r="IY13" s="53"/>
      <c r="IZ13" s="53"/>
      <c r="JA13" s="53"/>
      <c r="JB13" s="53"/>
      <c r="JC13" s="53"/>
      <c r="JD13" s="53"/>
      <c r="JE13" s="53"/>
      <c r="JF13" s="53"/>
      <c r="JG13" s="53"/>
      <c r="JH13" s="53"/>
      <c r="JI13" s="53"/>
      <c r="JJ13" s="53"/>
      <c r="JK13" s="53"/>
      <c r="JL13" s="53"/>
      <c r="JM13" s="53"/>
      <c r="JN13" s="53"/>
      <c r="JO13" s="53"/>
      <c r="JP13" s="53"/>
      <c r="JQ13" s="53"/>
      <c r="JR13" s="53"/>
      <c r="JS13" s="53"/>
      <c r="JT13" s="53"/>
      <c r="JU13" s="53"/>
      <c r="JV13" s="53"/>
      <c r="JW13" s="53"/>
      <c r="JX13" s="53"/>
      <c r="JY13" s="53"/>
      <c r="JZ13" s="53"/>
      <c r="KA13" s="53"/>
      <c r="KB13" s="53"/>
      <c r="KC13" s="53"/>
      <c r="KD13" s="53"/>
      <c r="KE13" s="53"/>
      <c r="KF13" s="53"/>
      <c r="KG13" s="53"/>
      <c r="KH13" s="53"/>
      <c r="KI13" s="53"/>
      <c r="KJ13" s="53"/>
      <c r="KK13" s="53"/>
      <c r="KL13" s="53"/>
      <c r="KM13" s="53"/>
      <c r="KN13" s="53"/>
      <c r="KO13" s="53"/>
      <c r="KP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  <c r="LC13" s="53"/>
      <c r="LD13" s="53"/>
      <c r="LE13" s="53"/>
      <c r="LF13" s="53"/>
      <c r="LG13" s="53"/>
      <c r="LH13" s="53"/>
      <c r="LI13" s="53"/>
      <c r="LJ13" s="53"/>
      <c r="LK13" s="53"/>
      <c r="LL13" s="53"/>
      <c r="LM13" s="53"/>
      <c r="LN13" s="53"/>
      <c r="LO13" s="53"/>
      <c r="LP13" s="53"/>
      <c r="LQ13" s="53"/>
      <c r="LR13" s="53"/>
      <c r="LS13" s="53"/>
      <c r="LT13" s="53"/>
      <c r="LU13" s="53"/>
      <c r="LV13" s="53"/>
      <c r="LW13" s="53"/>
      <c r="LX13" s="53"/>
      <c r="LY13" s="53"/>
      <c r="LZ13" s="53"/>
      <c r="MA13" s="53"/>
      <c r="MB13" s="53"/>
      <c r="MC13" s="53"/>
      <c r="MD13" s="53"/>
      <c r="ME13" s="53"/>
      <c r="MF13" s="53"/>
      <c r="MG13" s="53"/>
      <c r="MH13" s="53"/>
      <c r="MI13" s="53"/>
      <c r="MJ13" s="53"/>
      <c r="MK13" s="53"/>
      <c r="ML13" s="53"/>
      <c r="MM13" s="53"/>
      <c r="MN13" s="53"/>
      <c r="MO13" s="53"/>
      <c r="MP13" s="53"/>
      <c r="MQ13" s="53"/>
      <c r="MR13" s="53"/>
      <c r="MS13" s="53"/>
      <c r="MT13" s="53"/>
      <c r="MU13" s="53"/>
      <c r="MV13" s="53"/>
      <c r="MW13" s="53"/>
      <c r="MX13" s="53"/>
      <c r="MY13" s="53"/>
      <c r="MZ13" s="53"/>
      <c r="NA13" s="53"/>
      <c r="NB13" s="53"/>
      <c r="NC13" s="53"/>
      <c r="ND13" s="53"/>
      <c r="NE13" s="53"/>
      <c r="NF13" s="53"/>
      <c r="NG13" s="53"/>
      <c r="NH13" s="53"/>
      <c r="NI13" s="53"/>
      <c r="NJ13" s="53"/>
      <c r="NK13" s="53"/>
      <c r="NL13" s="53"/>
      <c r="NM13" s="53"/>
      <c r="NN13" s="53"/>
      <c r="NO13" s="53"/>
      <c r="NP13" s="53"/>
      <c r="NQ13" s="53"/>
      <c r="NR13" s="53"/>
      <c r="NS13" s="53"/>
      <c r="NT13" s="53"/>
      <c r="NU13" s="53"/>
      <c r="NV13" s="53"/>
      <c r="NW13" s="53"/>
      <c r="NX13" s="53"/>
      <c r="NY13" s="53"/>
      <c r="NZ13" s="53"/>
      <c r="OA13" s="53"/>
      <c r="OB13" s="53"/>
      <c r="OC13" s="53"/>
      <c r="OD13" s="53"/>
      <c r="OE13" s="53"/>
      <c r="OF13" s="53"/>
      <c r="OG13" s="53"/>
      <c r="OH13" s="53"/>
      <c r="OI13" s="53"/>
      <c r="OJ13" s="53"/>
      <c r="OK13" s="53"/>
      <c r="OL13" s="53"/>
      <c r="OM13" s="53"/>
      <c r="ON13" s="53"/>
      <c r="OO13" s="53"/>
      <c r="OP13" s="53"/>
      <c r="OQ13" s="53"/>
      <c r="OR13" s="53"/>
      <c r="OS13" s="53"/>
      <c r="OT13" s="53"/>
      <c r="OU13" s="53"/>
      <c r="OV13" s="53"/>
      <c r="OW13" s="53"/>
      <c r="OX13" s="53"/>
      <c r="OY13" s="53"/>
      <c r="OZ13" s="53"/>
      <c r="PA13" s="53"/>
      <c r="PB13" s="53"/>
      <c r="PC13" s="53"/>
      <c r="PD13" s="53"/>
      <c r="PE13" s="53"/>
      <c r="PF13" s="53"/>
      <c r="PG13" s="53"/>
      <c r="PH13" s="53"/>
      <c r="PI13" s="53"/>
      <c r="PJ13" s="53"/>
      <c r="PK13" s="53"/>
      <c r="PL13" s="53"/>
      <c r="PM13" s="53"/>
      <c r="PN13" s="53"/>
      <c r="PO13" s="53"/>
      <c r="PP13" s="53"/>
      <c r="PQ13" s="53"/>
      <c r="PR13" s="53"/>
      <c r="PS13" s="53"/>
      <c r="PT13" s="53"/>
      <c r="PU13" s="53"/>
      <c r="PV13" s="53"/>
      <c r="PW13" s="53"/>
      <c r="PX13" s="53"/>
      <c r="PY13" s="53"/>
      <c r="PZ13" s="53"/>
      <c r="QA13" s="53"/>
      <c r="QB13" s="53"/>
      <c r="QC13" s="53"/>
      <c r="QD13" s="53"/>
      <c r="QE13" s="53"/>
      <c r="QF13" s="53"/>
      <c r="QG13" s="53"/>
      <c r="QH13" s="53"/>
      <c r="QI13" s="53"/>
      <c r="QJ13" s="53"/>
      <c r="QK13" s="53"/>
      <c r="QL13" s="53"/>
      <c r="QM13" s="53"/>
      <c r="QN13" s="53"/>
      <c r="QO13" s="53"/>
      <c r="QP13" s="53"/>
      <c r="QQ13" s="53"/>
      <c r="QR13" s="53"/>
      <c r="QS13" s="53"/>
      <c r="QT13" s="53"/>
      <c r="QU13" s="53"/>
      <c r="QV13" s="53"/>
      <c r="QW13" s="53"/>
      <c r="QX13" s="53"/>
      <c r="QY13" s="53"/>
      <c r="QZ13" s="53"/>
      <c r="RA13" s="53"/>
      <c r="RB13" s="53"/>
      <c r="RC13" s="53"/>
      <c r="RD13" s="53"/>
      <c r="RE13" s="53"/>
      <c r="RF13" s="53"/>
      <c r="RG13" s="53"/>
      <c r="RH13" s="53"/>
      <c r="RI13" s="53"/>
      <c r="RJ13" s="53"/>
      <c r="RK13" s="53"/>
      <c r="RL13" s="53"/>
      <c r="RM13" s="53"/>
      <c r="RN13" s="53"/>
      <c r="RO13" s="53"/>
      <c r="RP13" s="53"/>
      <c r="RQ13" s="53"/>
      <c r="RR13" s="53"/>
      <c r="RS13" s="53"/>
      <c r="RT13" s="53"/>
      <c r="RU13" s="53"/>
      <c r="RV13" s="53"/>
      <c r="RW13" s="53"/>
      <c r="RX13" s="53"/>
      <c r="RY13" s="53"/>
      <c r="RZ13" s="53"/>
      <c r="SA13" s="53"/>
      <c r="SB13" s="53"/>
      <c r="SC13" s="53"/>
      <c r="SD13" s="53"/>
      <c r="SE13" s="53"/>
      <c r="SF13" s="53"/>
      <c r="SQ13" s="71"/>
      <c r="TB13" s="62">
        <v>4</v>
      </c>
    </row>
    <row r="14" spans="1:872">
      <c r="B14" s="68">
        <v>4</v>
      </c>
      <c r="C14" s="69" t="s">
        <v>12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69"/>
      <c r="GR14" s="69"/>
      <c r="GS14" s="69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70"/>
      <c r="HO14" s="70"/>
      <c r="HP14" s="70"/>
      <c r="HQ14" s="70"/>
      <c r="HR14" s="70"/>
      <c r="HS14" s="70"/>
      <c r="HT14" s="70"/>
      <c r="HU14" s="70"/>
      <c r="HV14" s="70"/>
      <c r="HW14" s="70"/>
      <c r="HX14" s="70"/>
      <c r="HY14" s="70"/>
      <c r="HZ14" s="70"/>
      <c r="IA14" s="70"/>
      <c r="IB14" s="70"/>
      <c r="IC14" s="70"/>
      <c r="ID14" s="70"/>
      <c r="IE14" s="70"/>
      <c r="IF14" s="70"/>
      <c r="IG14" s="70"/>
      <c r="IH14" s="70"/>
      <c r="II14" s="70"/>
      <c r="IJ14" s="70"/>
      <c r="IK14" s="70"/>
      <c r="IL14" s="70"/>
      <c r="IM14" s="70"/>
      <c r="IN14" s="70"/>
      <c r="IO14" s="70"/>
      <c r="IP14" s="70"/>
      <c r="IQ14" s="70"/>
      <c r="IR14" s="70"/>
      <c r="IS14" s="70"/>
      <c r="IT14" s="70"/>
      <c r="IU14" s="70"/>
      <c r="IV14" s="70"/>
      <c r="IW14" s="70"/>
      <c r="IX14" s="53"/>
      <c r="IY14" s="53"/>
      <c r="IZ14" s="53"/>
      <c r="JA14" s="53"/>
      <c r="JB14" s="53"/>
      <c r="JC14" s="53"/>
      <c r="JD14" s="53"/>
      <c r="JE14" s="53"/>
      <c r="JF14" s="53"/>
      <c r="JG14" s="53"/>
      <c r="JH14" s="53"/>
      <c r="JI14" s="53"/>
      <c r="JJ14" s="53"/>
      <c r="JK14" s="53"/>
      <c r="JL14" s="53"/>
      <c r="JM14" s="53"/>
      <c r="JN14" s="53"/>
      <c r="JO14" s="53"/>
      <c r="JP14" s="53"/>
      <c r="JQ14" s="53"/>
      <c r="JR14" s="53"/>
      <c r="JS14" s="53"/>
      <c r="JT14" s="53"/>
      <c r="JU14" s="53"/>
      <c r="JV14" s="53"/>
      <c r="JW14" s="53"/>
      <c r="JX14" s="53"/>
      <c r="JY14" s="53"/>
      <c r="JZ14" s="53"/>
      <c r="KA14" s="53"/>
      <c r="KB14" s="53"/>
      <c r="KC14" s="53"/>
      <c r="KD14" s="53"/>
      <c r="KE14" s="53"/>
      <c r="KF14" s="53"/>
      <c r="KG14" s="53"/>
      <c r="KH14" s="53"/>
      <c r="KI14" s="53"/>
      <c r="KJ14" s="53"/>
      <c r="KK14" s="53"/>
      <c r="KL14" s="53"/>
      <c r="KM14" s="53"/>
      <c r="KN14" s="53"/>
      <c r="KO14" s="53"/>
      <c r="KP14" s="53"/>
      <c r="KQ14" s="53"/>
      <c r="KR14" s="53"/>
      <c r="KS14" s="53"/>
      <c r="KT14" s="53"/>
      <c r="KU14" s="53"/>
      <c r="KV14" s="53"/>
      <c r="KW14" s="53"/>
      <c r="KX14" s="53"/>
      <c r="KY14" s="53"/>
      <c r="KZ14" s="53"/>
      <c r="LA14" s="53"/>
      <c r="LB14" s="53"/>
      <c r="LC14" s="53"/>
      <c r="LD14" s="53"/>
      <c r="LE14" s="53"/>
      <c r="LF14" s="53"/>
      <c r="LG14" s="53"/>
      <c r="LH14" s="53"/>
      <c r="LI14" s="53"/>
      <c r="LJ14" s="53"/>
      <c r="LK14" s="53"/>
      <c r="LL14" s="53"/>
      <c r="LM14" s="53"/>
      <c r="LN14" s="53"/>
      <c r="LO14" s="53"/>
      <c r="LP14" s="53"/>
      <c r="LQ14" s="53"/>
      <c r="LR14" s="53"/>
      <c r="LS14" s="53"/>
      <c r="LT14" s="53"/>
      <c r="LU14" s="53"/>
      <c r="LV14" s="53"/>
      <c r="LW14" s="53"/>
      <c r="LX14" s="53"/>
      <c r="LY14" s="53"/>
      <c r="LZ14" s="53"/>
      <c r="MA14" s="53"/>
      <c r="MB14" s="53"/>
      <c r="MC14" s="53"/>
      <c r="MD14" s="53"/>
      <c r="ME14" s="53"/>
      <c r="MF14" s="53"/>
      <c r="MG14" s="53"/>
      <c r="MH14" s="53"/>
      <c r="MI14" s="53"/>
      <c r="MJ14" s="53"/>
      <c r="MK14" s="53"/>
      <c r="ML14" s="53"/>
      <c r="MM14" s="53"/>
      <c r="MN14" s="53"/>
      <c r="MO14" s="53"/>
      <c r="MP14" s="53"/>
      <c r="MQ14" s="53"/>
      <c r="MR14" s="53"/>
      <c r="MS14" s="53"/>
      <c r="MT14" s="53"/>
      <c r="MU14" s="53"/>
      <c r="MV14" s="53"/>
      <c r="MW14" s="53"/>
      <c r="MX14" s="53"/>
      <c r="MY14" s="53"/>
      <c r="MZ14" s="53"/>
      <c r="NA14" s="53"/>
      <c r="NB14" s="53"/>
      <c r="NC14" s="53"/>
      <c r="ND14" s="53"/>
      <c r="NE14" s="53"/>
      <c r="NF14" s="53"/>
      <c r="NG14" s="53"/>
      <c r="NH14" s="53"/>
      <c r="NI14" s="53"/>
      <c r="NJ14" s="53"/>
      <c r="NK14" s="53"/>
      <c r="NL14" s="53"/>
      <c r="NM14" s="53"/>
      <c r="NN14" s="53"/>
      <c r="NO14" s="53"/>
      <c r="NP14" s="53"/>
      <c r="NQ14" s="53"/>
      <c r="NR14" s="53"/>
      <c r="NS14" s="53"/>
      <c r="NT14" s="53"/>
      <c r="NU14" s="53"/>
      <c r="NV14" s="53"/>
      <c r="NW14" s="53"/>
      <c r="NX14" s="53"/>
      <c r="NY14" s="53"/>
      <c r="NZ14" s="53"/>
      <c r="OA14" s="53"/>
      <c r="OB14" s="53"/>
      <c r="OC14" s="53"/>
      <c r="OD14" s="53"/>
      <c r="OE14" s="53"/>
      <c r="OF14" s="53"/>
      <c r="OG14" s="53"/>
      <c r="OH14" s="53"/>
      <c r="OI14" s="53"/>
      <c r="OJ14" s="53"/>
      <c r="OK14" s="53"/>
      <c r="OL14" s="53"/>
      <c r="OM14" s="53"/>
      <c r="ON14" s="53"/>
      <c r="OO14" s="53"/>
      <c r="OP14" s="53"/>
      <c r="OQ14" s="53"/>
      <c r="OR14" s="53"/>
      <c r="OS14" s="53"/>
      <c r="OT14" s="53"/>
      <c r="OU14" s="53"/>
      <c r="OV14" s="53"/>
      <c r="OW14" s="53"/>
      <c r="OX14" s="53"/>
      <c r="OY14" s="53"/>
      <c r="OZ14" s="53"/>
      <c r="PA14" s="53"/>
      <c r="PB14" s="53"/>
      <c r="PC14" s="53"/>
      <c r="PD14" s="53"/>
      <c r="PE14" s="53"/>
      <c r="PF14" s="53"/>
      <c r="PG14" s="53"/>
      <c r="PH14" s="53"/>
      <c r="PI14" s="53"/>
      <c r="PJ14" s="53"/>
      <c r="PK14" s="53"/>
      <c r="PL14" s="53"/>
      <c r="PM14" s="53"/>
      <c r="PN14" s="53"/>
      <c r="PO14" s="53"/>
      <c r="PP14" s="53"/>
      <c r="PQ14" s="53"/>
      <c r="PR14" s="53"/>
      <c r="PS14" s="53"/>
      <c r="PT14" s="53"/>
      <c r="PU14" s="53"/>
      <c r="PV14" s="53"/>
      <c r="PW14" s="53"/>
      <c r="PX14" s="53"/>
      <c r="PY14" s="53"/>
      <c r="PZ14" s="53"/>
      <c r="QA14" s="53"/>
      <c r="QB14" s="53"/>
      <c r="QC14" s="53"/>
      <c r="QD14" s="53"/>
      <c r="QE14" s="53"/>
      <c r="QF14" s="53"/>
      <c r="QG14" s="53"/>
      <c r="QH14" s="53"/>
      <c r="QI14" s="53"/>
      <c r="QJ14" s="53"/>
      <c r="QK14" s="53"/>
      <c r="QL14" s="53"/>
      <c r="QM14" s="53"/>
      <c r="QN14" s="53"/>
      <c r="QO14" s="53"/>
      <c r="QP14" s="53"/>
      <c r="QQ14" s="53"/>
      <c r="QR14" s="53"/>
      <c r="QS14" s="53"/>
      <c r="QT14" s="53"/>
      <c r="QU14" s="53"/>
      <c r="QV14" s="53"/>
      <c r="QW14" s="53"/>
      <c r="QX14" s="53"/>
      <c r="QY14" s="53"/>
      <c r="QZ14" s="53"/>
      <c r="RA14" s="53"/>
      <c r="RB14" s="53"/>
      <c r="RC14" s="53"/>
      <c r="RD14" s="53"/>
      <c r="RE14" s="53"/>
      <c r="RF14" s="53"/>
      <c r="RG14" s="53"/>
      <c r="RH14" s="53"/>
      <c r="RI14" s="53"/>
      <c r="RJ14" s="53"/>
      <c r="RK14" s="53"/>
      <c r="RL14" s="53"/>
      <c r="RM14" s="53"/>
      <c r="RN14" s="53"/>
      <c r="RO14" s="53"/>
      <c r="RP14" s="53"/>
      <c r="RQ14" s="53"/>
      <c r="RR14" s="53"/>
      <c r="RS14" s="53"/>
      <c r="RT14" s="53"/>
      <c r="RU14" s="53"/>
      <c r="RV14" s="53"/>
      <c r="RW14" s="53"/>
      <c r="RX14" s="53"/>
      <c r="RY14" s="53"/>
      <c r="RZ14" s="53"/>
      <c r="SA14" s="53"/>
      <c r="SB14" s="53"/>
      <c r="SC14" s="53"/>
      <c r="SD14" s="53"/>
      <c r="SE14" s="53"/>
      <c r="SF14" s="53"/>
      <c r="SQ14" s="71"/>
      <c r="YZ14" s="62">
        <v>13</v>
      </c>
      <c r="ZA14" s="62">
        <v>6.8</v>
      </c>
      <c r="ZB14" s="62">
        <v>7.8</v>
      </c>
      <c r="ZC14" s="62">
        <v>2</v>
      </c>
      <c r="ZD14" s="62">
        <v>6.8</v>
      </c>
      <c r="ZE14" s="62">
        <v>4.5</v>
      </c>
      <c r="ZF14" s="62">
        <v>17</v>
      </c>
      <c r="ZG14" s="62">
        <v>4.5</v>
      </c>
      <c r="ZH14" s="62">
        <v>1.7</v>
      </c>
      <c r="ZK14" s="62">
        <v>13</v>
      </c>
      <c r="ZN14" s="62">
        <v>79</v>
      </c>
      <c r="ZP14" s="62">
        <v>79</v>
      </c>
      <c r="ZQ14" s="62">
        <v>170</v>
      </c>
      <c r="ZR14" s="62">
        <v>49</v>
      </c>
      <c r="ZS14" s="62">
        <v>33</v>
      </c>
      <c r="ZT14" s="62">
        <v>11</v>
      </c>
      <c r="ZU14" s="62">
        <v>240</v>
      </c>
      <c r="ZV14" s="62">
        <v>49</v>
      </c>
      <c r="ZW14" s="62">
        <v>33</v>
      </c>
      <c r="ZX14" s="62">
        <v>7.8</v>
      </c>
      <c r="ZY14" s="62">
        <v>130</v>
      </c>
      <c r="ZZ14" s="62">
        <v>33</v>
      </c>
      <c r="AAA14" s="62">
        <v>79</v>
      </c>
      <c r="AAB14" s="62">
        <v>4.5</v>
      </c>
      <c r="AAC14" s="62">
        <v>240</v>
      </c>
      <c r="AAD14" s="62">
        <v>170</v>
      </c>
      <c r="AAE14" s="62">
        <v>46</v>
      </c>
      <c r="AAF14" s="62">
        <v>17</v>
      </c>
      <c r="AAG14" s="62">
        <v>7.8</v>
      </c>
      <c r="AAH14" s="62">
        <v>350</v>
      </c>
      <c r="AAI14" s="62">
        <v>23</v>
      </c>
      <c r="AAJ14" s="62">
        <v>2</v>
      </c>
      <c r="AAK14" s="62">
        <v>70</v>
      </c>
      <c r="AAL14" s="62">
        <v>4.5</v>
      </c>
      <c r="AAM14" s="62">
        <v>4.5</v>
      </c>
      <c r="AAN14" s="62">
        <v>11</v>
      </c>
      <c r="AAP14" s="62">
        <v>14</v>
      </c>
      <c r="AAQ14" s="62">
        <v>7.8</v>
      </c>
      <c r="AAR14" s="62">
        <v>1.7</v>
      </c>
      <c r="AAS14" s="62">
        <v>1.7</v>
      </c>
      <c r="AAT14" s="62">
        <v>13</v>
      </c>
      <c r="AAU14" s="62">
        <v>23</v>
      </c>
      <c r="AAV14" s="62">
        <v>33</v>
      </c>
      <c r="AAW14" s="62">
        <v>17</v>
      </c>
      <c r="AAX14" s="62">
        <v>1.7</v>
      </c>
      <c r="AAY14" s="62">
        <v>4</v>
      </c>
      <c r="AAZ14" s="62">
        <v>49</v>
      </c>
      <c r="ABA14" s="62">
        <v>79</v>
      </c>
      <c r="ABB14" s="62">
        <v>17</v>
      </c>
      <c r="ABC14" s="62">
        <v>33</v>
      </c>
      <c r="ABD14" s="62">
        <v>4.5</v>
      </c>
      <c r="ABE14" s="62">
        <v>49</v>
      </c>
      <c r="ABF14" s="62">
        <v>17</v>
      </c>
      <c r="ABG14" s="62">
        <v>170</v>
      </c>
      <c r="ABH14" s="62">
        <v>22</v>
      </c>
      <c r="ABI14" s="62">
        <v>70</v>
      </c>
      <c r="ABJ14" s="62">
        <v>1.7</v>
      </c>
      <c r="ABK14" s="62">
        <v>79</v>
      </c>
      <c r="ABL14" s="62">
        <v>7.8</v>
      </c>
      <c r="ABM14" s="62">
        <v>33</v>
      </c>
      <c r="ABN14" s="62">
        <v>110</v>
      </c>
      <c r="ABO14" s="62">
        <v>23</v>
      </c>
      <c r="ABP14" s="62">
        <v>49</v>
      </c>
      <c r="ABQ14" s="62">
        <v>11</v>
      </c>
      <c r="ABR14" s="62">
        <v>14</v>
      </c>
      <c r="ABS14" s="62">
        <v>180</v>
      </c>
      <c r="ABT14" s="62">
        <v>33</v>
      </c>
      <c r="ABU14" s="62">
        <v>33</v>
      </c>
      <c r="ABV14" s="62">
        <v>4</v>
      </c>
      <c r="ABW14" s="62">
        <v>130</v>
      </c>
      <c r="ABX14" s="62">
        <v>33</v>
      </c>
      <c r="ABY14" s="62">
        <v>11</v>
      </c>
      <c r="ABZ14" s="62">
        <v>4.5</v>
      </c>
      <c r="ACD14" s="62">
        <v>4</v>
      </c>
    </row>
    <row r="15" spans="1:872">
      <c r="B15" s="68">
        <v>4</v>
      </c>
      <c r="C15" s="69" t="s">
        <v>2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>
        <v>33</v>
      </c>
      <c r="R15" s="69">
        <v>4.5</v>
      </c>
      <c r="S15" s="69">
        <v>110</v>
      </c>
      <c r="T15" s="69">
        <v>7.8</v>
      </c>
      <c r="U15" s="69"/>
      <c r="V15" s="69"/>
      <c r="W15" s="69"/>
      <c r="X15" s="69"/>
      <c r="Y15" s="69"/>
      <c r="Z15" s="69"/>
      <c r="AA15" s="69"/>
      <c r="AB15" s="69"/>
      <c r="AC15" s="69">
        <v>33</v>
      </c>
      <c r="AD15" s="69"/>
      <c r="AE15" s="69"/>
      <c r="AF15" s="69"/>
      <c r="AG15" s="69"/>
      <c r="AH15" s="69">
        <v>23</v>
      </c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>
        <v>350</v>
      </c>
      <c r="AY15" s="69">
        <v>22</v>
      </c>
      <c r="AZ15" s="69"/>
      <c r="BA15" s="69"/>
      <c r="BB15" s="69"/>
      <c r="BC15" s="69"/>
      <c r="BD15" s="69">
        <v>21</v>
      </c>
      <c r="BE15" s="69">
        <v>23</v>
      </c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>
        <v>2</v>
      </c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>
        <v>1.7</v>
      </c>
      <c r="CH15" s="69"/>
      <c r="CI15" s="69"/>
      <c r="CJ15" s="69"/>
      <c r="CK15" s="69"/>
      <c r="CL15" s="69"/>
      <c r="CM15" s="69"/>
      <c r="CN15" s="69">
        <v>7.8</v>
      </c>
      <c r="CO15" s="69"/>
      <c r="CP15" s="69">
        <v>170</v>
      </c>
      <c r="CQ15" s="69">
        <v>33</v>
      </c>
      <c r="CR15" s="69">
        <v>11</v>
      </c>
      <c r="CS15" s="69"/>
      <c r="CT15" s="69">
        <v>33</v>
      </c>
      <c r="CU15" s="69">
        <v>11</v>
      </c>
      <c r="CV15" s="69">
        <v>540</v>
      </c>
      <c r="CW15" s="69">
        <v>33</v>
      </c>
      <c r="CX15" s="69">
        <v>79</v>
      </c>
      <c r="CY15" s="69">
        <v>2</v>
      </c>
      <c r="CZ15" s="69"/>
      <c r="DA15" s="69">
        <v>49</v>
      </c>
      <c r="DB15" s="69">
        <v>79</v>
      </c>
      <c r="DC15" s="69"/>
      <c r="DD15" s="69"/>
      <c r="DE15" s="69">
        <v>49</v>
      </c>
      <c r="DF15" s="69">
        <v>11</v>
      </c>
      <c r="DG15" s="69"/>
      <c r="DH15" s="69"/>
      <c r="DI15" s="69"/>
      <c r="DJ15" s="69">
        <v>49</v>
      </c>
      <c r="DK15" s="69">
        <v>7.8</v>
      </c>
      <c r="DL15" s="69">
        <v>49</v>
      </c>
      <c r="DM15" s="69">
        <v>49</v>
      </c>
      <c r="DN15" s="69">
        <v>350</v>
      </c>
      <c r="DO15" s="69"/>
      <c r="DP15" s="69">
        <v>49</v>
      </c>
      <c r="DQ15" s="69">
        <v>130</v>
      </c>
      <c r="DR15" s="69">
        <v>49</v>
      </c>
      <c r="DS15" s="69">
        <v>33</v>
      </c>
      <c r="DT15" s="69">
        <v>350</v>
      </c>
      <c r="DU15" s="69">
        <v>110</v>
      </c>
      <c r="DV15" s="69">
        <v>130</v>
      </c>
      <c r="DW15" s="69">
        <v>27</v>
      </c>
      <c r="DX15" s="69">
        <v>13</v>
      </c>
      <c r="DY15" s="69"/>
      <c r="DZ15" s="69">
        <v>23</v>
      </c>
      <c r="EA15" s="69">
        <v>170</v>
      </c>
      <c r="EB15" s="69"/>
      <c r="EC15" s="69">
        <v>22</v>
      </c>
      <c r="ED15" s="69">
        <v>7.8</v>
      </c>
      <c r="EE15" s="69">
        <v>4.5</v>
      </c>
      <c r="EF15" s="69"/>
      <c r="EG15" s="69">
        <v>17</v>
      </c>
      <c r="EH15" s="69">
        <v>49</v>
      </c>
      <c r="EI15" s="69">
        <v>79</v>
      </c>
      <c r="EJ15" s="69">
        <v>17</v>
      </c>
      <c r="EK15" s="69">
        <v>2</v>
      </c>
      <c r="EL15" s="69">
        <v>1.7</v>
      </c>
      <c r="EM15" s="69">
        <v>110</v>
      </c>
      <c r="EN15" s="69">
        <v>1.7</v>
      </c>
      <c r="EO15" s="69"/>
      <c r="EP15" s="69">
        <v>79</v>
      </c>
      <c r="EQ15" s="69">
        <v>49</v>
      </c>
      <c r="ER15" s="69">
        <v>17</v>
      </c>
      <c r="ES15" s="69">
        <v>920</v>
      </c>
      <c r="ET15" s="69">
        <v>1.7</v>
      </c>
      <c r="EU15" s="69">
        <v>70</v>
      </c>
      <c r="EV15" s="69">
        <v>49</v>
      </c>
      <c r="EW15" s="69">
        <v>49</v>
      </c>
      <c r="EX15" s="69">
        <v>540</v>
      </c>
      <c r="EY15" s="69">
        <v>7.8</v>
      </c>
      <c r="EZ15" s="69">
        <v>13</v>
      </c>
      <c r="FA15" s="69">
        <v>240</v>
      </c>
      <c r="FB15" s="69">
        <v>1.7</v>
      </c>
      <c r="FC15" s="69">
        <v>2</v>
      </c>
      <c r="FD15" s="69">
        <v>540</v>
      </c>
      <c r="FE15" s="69">
        <v>350</v>
      </c>
      <c r="FF15" s="69">
        <v>240</v>
      </c>
      <c r="FG15" s="69">
        <v>70</v>
      </c>
      <c r="FH15" s="69">
        <v>110</v>
      </c>
      <c r="FI15" s="69">
        <v>79</v>
      </c>
      <c r="FJ15" s="69">
        <v>49</v>
      </c>
      <c r="FK15" s="69">
        <v>79</v>
      </c>
      <c r="FL15" s="69">
        <v>110</v>
      </c>
      <c r="FM15" s="69"/>
      <c r="FN15" s="69"/>
      <c r="FO15" s="69">
        <v>33</v>
      </c>
      <c r="FP15" s="69">
        <v>350</v>
      </c>
      <c r="FQ15" s="69"/>
      <c r="FR15" s="69">
        <v>110</v>
      </c>
      <c r="FS15" s="69">
        <v>23</v>
      </c>
      <c r="FT15" s="70">
        <v>540</v>
      </c>
      <c r="FU15" s="70">
        <v>33</v>
      </c>
      <c r="FV15" s="70">
        <v>23</v>
      </c>
      <c r="FW15" s="70">
        <v>130</v>
      </c>
      <c r="FX15" s="70">
        <v>7.8</v>
      </c>
      <c r="FY15" s="70">
        <v>2</v>
      </c>
      <c r="FZ15" s="70">
        <v>13</v>
      </c>
      <c r="GA15" s="70">
        <v>130</v>
      </c>
      <c r="GB15" s="70">
        <v>2</v>
      </c>
      <c r="GC15" s="70">
        <v>23</v>
      </c>
      <c r="GD15" s="70">
        <v>4.5</v>
      </c>
      <c r="GE15" s="70">
        <v>17</v>
      </c>
      <c r="GF15" s="70">
        <v>2</v>
      </c>
      <c r="GG15" s="70">
        <v>2</v>
      </c>
      <c r="GH15" s="70"/>
      <c r="GI15" s="70">
        <v>240</v>
      </c>
      <c r="GJ15" s="70">
        <v>7.8</v>
      </c>
      <c r="GK15" s="70"/>
      <c r="GL15" s="70">
        <v>33</v>
      </c>
      <c r="GM15" s="70">
        <v>46</v>
      </c>
      <c r="GN15" s="70">
        <v>49</v>
      </c>
      <c r="GO15" s="70">
        <v>33</v>
      </c>
      <c r="GP15" s="70">
        <v>2</v>
      </c>
      <c r="GQ15" s="69">
        <v>170</v>
      </c>
      <c r="GR15" s="69">
        <v>33</v>
      </c>
      <c r="GS15" s="69">
        <v>7.8</v>
      </c>
      <c r="GT15" s="70">
        <v>920</v>
      </c>
      <c r="GU15" s="70">
        <v>46</v>
      </c>
      <c r="GV15" s="70">
        <v>22</v>
      </c>
      <c r="GW15" s="70">
        <v>79</v>
      </c>
      <c r="GX15" s="70">
        <v>79</v>
      </c>
      <c r="GY15" s="70">
        <v>70</v>
      </c>
      <c r="GZ15" s="70">
        <v>33</v>
      </c>
      <c r="HA15" s="70">
        <v>240</v>
      </c>
      <c r="HB15" s="70">
        <v>240</v>
      </c>
      <c r="HC15" s="70"/>
      <c r="HD15" s="70">
        <v>350</v>
      </c>
      <c r="HE15" s="70">
        <v>79</v>
      </c>
      <c r="HF15" s="70">
        <v>23</v>
      </c>
      <c r="HG15" s="70">
        <v>34</v>
      </c>
      <c r="HH15" s="70">
        <v>33</v>
      </c>
      <c r="HI15" s="70">
        <v>130</v>
      </c>
      <c r="HJ15" s="70">
        <v>240</v>
      </c>
      <c r="HK15" s="70">
        <v>23</v>
      </c>
      <c r="HL15" s="70">
        <v>23</v>
      </c>
      <c r="HM15" s="70">
        <v>23</v>
      </c>
      <c r="HN15" s="70">
        <v>79</v>
      </c>
      <c r="HO15" s="70">
        <v>17</v>
      </c>
      <c r="HP15" s="70">
        <v>130</v>
      </c>
      <c r="HQ15" s="70">
        <v>17</v>
      </c>
      <c r="HR15" s="70">
        <v>540</v>
      </c>
      <c r="HS15" s="70">
        <v>79</v>
      </c>
      <c r="HT15" s="70"/>
      <c r="HU15" s="70"/>
      <c r="HV15" s="70">
        <v>240</v>
      </c>
      <c r="HW15" s="70">
        <v>79</v>
      </c>
      <c r="HX15" s="70">
        <v>49</v>
      </c>
      <c r="HY15" s="70">
        <v>130</v>
      </c>
      <c r="HZ15" s="70">
        <v>79</v>
      </c>
      <c r="IA15" s="70">
        <v>27</v>
      </c>
      <c r="IB15" s="70">
        <v>130</v>
      </c>
      <c r="IC15" s="70">
        <v>79</v>
      </c>
      <c r="ID15" s="70">
        <v>49</v>
      </c>
      <c r="IE15" s="70">
        <v>23</v>
      </c>
      <c r="IF15" s="70">
        <v>46</v>
      </c>
      <c r="IG15" s="70">
        <v>33</v>
      </c>
      <c r="IH15" s="70">
        <v>170</v>
      </c>
      <c r="II15" s="70">
        <v>540</v>
      </c>
      <c r="IJ15" s="70">
        <v>140</v>
      </c>
      <c r="IK15" s="70">
        <v>240</v>
      </c>
      <c r="IL15" s="70">
        <v>23</v>
      </c>
      <c r="IM15" s="70">
        <v>140</v>
      </c>
      <c r="IN15" s="70">
        <v>46</v>
      </c>
      <c r="IO15" s="70">
        <v>49</v>
      </c>
      <c r="IP15" s="70">
        <v>33</v>
      </c>
      <c r="IQ15" s="70">
        <v>110</v>
      </c>
      <c r="IR15" s="70">
        <v>130</v>
      </c>
      <c r="IS15" s="70">
        <v>79</v>
      </c>
      <c r="IT15" s="70">
        <v>46</v>
      </c>
      <c r="IU15" s="70">
        <v>170</v>
      </c>
      <c r="IV15" s="70">
        <v>79</v>
      </c>
      <c r="IW15" s="70">
        <v>110</v>
      </c>
      <c r="IX15" s="53">
        <v>33</v>
      </c>
      <c r="IY15" s="53">
        <v>220</v>
      </c>
      <c r="IZ15" s="53">
        <v>46</v>
      </c>
      <c r="JA15" s="53">
        <v>140</v>
      </c>
      <c r="JB15" s="53">
        <v>350</v>
      </c>
      <c r="JC15" s="53">
        <v>240</v>
      </c>
      <c r="JD15" s="53">
        <v>79</v>
      </c>
      <c r="JE15" s="53">
        <v>170</v>
      </c>
      <c r="JF15" s="53">
        <v>23</v>
      </c>
      <c r="JG15" s="53"/>
      <c r="JH15" s="53">
        <v>540</v>
      </c>
      <c r="JI15" s="53"/>
      <c r="JJ15" s="53">
        <v>350</v>
      </c>
      <c r="JK15" s="53">
        <v>33</v>
      </c>
      <c r="JL15" s="53">
        <v>79</v>
      </c>
      <c r="JM15" s="53">
        <v>43</v>
      </c>
      <c r="JN15" s="53">
        <v>33</v>
      </c>
      <c r="JO15" s="53">
        <v>17</v>
      </c>
      <c r="JP15" s="53">
        <v>49</v>
      </c>
      <c r="JQ15" s="53">
        <v>95</v>
      </c>
      <c r="JR15" s="53">
        <v>49</v>
      </c>
      <c r="JS15" s="53">
        <v>7.8</v>
      </c>
      <c r="JT15" s="53">
        <v>240</v>
      </c>
      <c r="JU15" s="53">
        <v>130</v>
      </c>
      <c r="JV15" s="53">
        <v>23</v>
      </c>
      <c r="JW15" s="53">
        <v>7.8</v>
      </c>
      <c r="JX15" s="53">
        <v>350</v>
      </c>
      <c r="JY15" s="53">
        <v>70</v>
      </c>
      <c r="JZ15" s="53">
        <v>17</v>
      </c>
      <c r="KA15" s="53">
        <v>350</v>
      </c>
      <c r="KB15" s="53">
        <v>17</v>
      </c>
      <c r="KC15" s="53">
        <v>49</v>
      </c>
      <c r="KD15" s="53">
        <v>79</v>
      </c>
      <c r="KE15" s="53">
        <v>33</v>
      </c>
      <c r="KF15" s="53">
        <v>130</v>
      </c>
      <c r="KG15" s="53">
        <v>17</v>
      </c>
      <c r="KH15" s="53">
        <v>240</v>
      </c>
      <c r="KI15" s="53">
        <v>49</v>
      </c>
      <c r="KJ15" s="53">
        <v>170</v>
      </c>
      <c r="KK15" s="53">
        <v>13</v>
      </c>
      <c r="KL15" s="53">
        <v>130</v>
      </c>
      <c r="KM15" s="53">
        <v>33</v>
      </c>
      <c r="KN15" s="53">
        <v>49</v>
      </c>
      <c r="KO15" s="53">
        <v>110</v>
      </c>
      <c r="KP15" s="53">
        <v>31</v>
      </c>
      <c r="KQ15" s="53">
        <v>13</v>
      </c>
      <c r="KR15" s="53"/>
      <c r="KS15" s="53"/>
      <c r="KT15" s="53">
        <v>13</v>
      </c>
      <c r="KU15" s="53">
        <v>6.8</v>
      </c>
      <c r="KV15" s="53">
        <v>33</v>
      </c>
      <c r="KW15" s="53">
        <v>920</v>
      </c>
      <c r="KX15" s="53">
        <v>33</v>
      </c>
      <c r="KY15" s="53">
        <v>23</v>
      </c>
      <c r="KZ15" s="53">
        <v>22</v>
      </c>
      <c r="LA15" s="53">
        <v>17</v>
      </c>
      <c r="LB15" s="53"/>
      <c r="LC15" s="53">
        <v>34</v>
      </c>
      <c r="LD15" s="53">
        <v>7.8</v>
      </c>
      <c r="LE15" s="53"/>
      <c r="LF15" s="53">
        <v>130</v>
      </c>
      <c r="LG15" s="53">
        <v>11</v>
      </c>
      <c r="LH15" s="53">
        <v>140</v>
      </c>
      <c r="LI15" s="53">
        <v>31</v>
      </c>
      <c r="LJ15" s="53">
        <v>6.8</v>
      </c>
      <c r="LK15" s="53">
        <v>350</v>
      </c>
      <c r="LL15" s="53">
        <v>22</v>
      </c>
      <c r="LM15" s="53">
        <v>70</v>
      </c>
      <c r="LN15" s="53">
        <v>13</v>
      </c>
      <c r="LO15" s="53">
        <v>1.7</v>
      </c>
      <c r="LP15" s="53">
        <v>350</v>
      </c>
      <c r="LQ15" s="53">
        <v>23</v>
      </c>
      <c r="LR15" s="53">
        <v>6.8</v>
      </c>
      <c r="LS15" s="53">
        <v>220</v>
      </c>
      <c r="LT15" s="53">
        <v>33</v>
      </c>
      <c r="LU15" s="53">
        <v>1.7</v>
      </c>
      <c r="LV15" s="53">
        <v>49</v>
      </c>
      <c r="LW15" s="53">
        <v>79</v>
      </c>
      <c r="LX15" s="53">
        <v>49</v>
      </c>
      <c r="LY15" s="53">
        <v>14</v>
      </c>
      <c r="LZ15" s="53">
        <v>33</v>
      </c>
      <c r="MA15" s="53">
        <v>49</v>
      </c>
      <c r="MB15" s="53">
        <v>11</v>
      </c>
      <c r="MC15" s="53">
        <v>170</v>
      </c>
      <c r="MD15" s="53">
        <v>130</v>
      </c>
      <c r="ME15" s="53">
        <v>33</v>
      </c>
      <c r="MF15" s="53">
        <v>110</v>
      </c>
      <c r="MG15" s="53">
        <v>13</v>
      </c>
      <c r="MH15" s="53">
        <v>540</v>
      </c>
      <c r="MI15" s="53">
        <v>49</v>
      </c>
      <c r="MJ15" s="53">
        <v>23</v>
      </c>
      <c r="MK15" s="53">
        <v>70</v>
      </c>
      <c r="ML15" s="53">
        <v>7.8</v>
      </c>
      <c r="MM15" s="53">
        <v>33</v>
      </c>
      <c r="MN15" s="53">
        <v>49</v>
      </c>
      <c r="MO15" s="53">
        <v>350</v>
      </c>
      <c r="MP15" s="53">
        <v>240</v>
      </c>
      <c r="MQ15" s="53">
        <v>170</v>
      </c>
      <c r="MR15" s="53">
        <v>33</v>
      </c>
      <c r="MS15" s="53">
        <v>13</v>
      </c>
      <c r="MT15" s="53">
        <v>14</v>
      </c>
      <c r="MU15" s="53">
        <v>13</v>
      </c>
      <c r="MV15" s="53"/>
      <c r="MW15" s="53">
        <v>6.8</v>
      </c>
      <c r="MX15" s="53">
        <v>1.7</v>
      </c>
      <c r="MY15" s="53">
        <v>70</v>
      </c>
      <c r="MZ15" s="53">
        <v>13</v>
      </c>
      <c r="NA15" s="53">
        <v>33</v>
      </c>
      <c r="NB15" s="53">
        <v>70</v>
      </c>
      <c r="NC15" s="53">
        <v>4.5</v>
      </c>
      <c r="ND15" s="53">
        <v>1.8</v>
      </c>
      <c r="NE15" s="53">
        <v>23</v>
      </c>
      <c r="NF15" s="53">
        <v>49</v>
      </c>
      <c r="NG15" s="53">
        <v>1.7</v>
      </c>
      <c r="NH15" s="53">
        <v>79</v>
      </c>
      <c r="NI15" s="53">
        <v>33</v>
      </c>
      <c r="NJ15" s="53">
        <v>79</v>
      </c>
      <c r="NK15" s="53">
        <v>79</v>
      </c>
      <c r="NL15" s="53">
        <v>33</v>
      </c>
      <c r="NM15" s="53">
        <v>4.5</v>
      </c>
      <c r="NN15" s="53">
        <v>130</v>
      </c>
      <c r="NO15" s="53">
        <v>17</v>
      </c>
      <c r="NP15" s="53">
        <v>49</v>
      </c>
      <c r="NQ15" s="53">
        <v>49</v>
      </c>
      <c r="NR15" s="53">
        <v>33</v>
      </c>
      <c r="NS15" s="53">
        <v>13</v>
      </c>
      <c r="NT15" s="53">
        <v>49</v>
      </c>
      <c r="NU15" s="53">
        <v>46</v>
      </c>
      <c r="NV15" s="53">
        <v>7.8</v>
      </c>
      <c r="NW15" s="53"/>
      <c r="NX15" s="53"/>
      <c r="NY15" s="53"/>
      <c r="NZ15" s="53"/>
      <c r="OA15" s="53"/>
      <c r="OB15" s="53"/>
      <c r="OC15" s="53"/>
      <c r="OD15" s="53">
        <v>17</v>
      </c>
      <c r="OE15" s="53">
        <v>350</v>
      </c>
      <c r="OF15" s="53">
        <v>49</v>
      </c>
      <c r="OG15" s="53">
        <v>110</v>
      </c>
      <c r="OH15" s="53">
        <v>22</v>
      </c>
      <c r="OI15" s="53">
        <v>220</v>
      </c>
      <c r="OJ15" s="53">
        <v>33</v>
      </c>
      <c r="OK15" s="53">
        <v>17</v>
      </c>
      <c r="OL15" s="53">
        <v>13</v>
      </c>
      <c r="OM15" s="53">
        <v>4.5</v>
      </c>
      <c r="ON15" s="53">
        <v>11</v>
      </c>
      <c r="OO15" s="53">
        <v>33</v>
      </c>
      <c r="OP15" s="53">
        <v>33</v>
      </c>
      <c r="OQ15" s="53">
        <v>2</v>
      </c>
      <c r="OR15" s="53">
        <v>33</v>
      </c>
      <c r="OS15" s="53">
        <v>2</v>
      </c>
      <c r="OT15" s="53">
        <v>130</v>
      </c>
      <c r="OU15" s="53">
        <v>13</v>
      </c>
      <c r="OV15" s="53"/>
      <c r="OW15" s="53">
        <v>49</v>
      </c>
      <c r="OX15" s="53">
        <v>130</v>
      </c>
      <c r="OY15" s="53">
        <v>49</v>
      </c>
      <c r="OZ15" s="53">
        <v>49</v>
      </c>
      <c r="PA15" s="53">
        <v>49</v>
      </c>
      <c r="PB15" s="53">
        <v>49</v>
      </c>
      <c r="PC15" s="53">
        <v>14</v>
      </c>
      <c r="PD15" s="53" t="s">
        <v>5</v>
      </c>
      <c r="PE15" s="53">
        <v>240</v>
      </c>
      <c r="PF15" s="53">
        <v>23</v>
      </c>
      <c r="PG15" s="53">
        <v>17</v>
      </c>
      <c r="PH15" s="53">
        <v>49</v>
      </c>
      <c r="PI15" s="53">
        <v>17</v>
      </c>
      <c r="PJ15" s="53"/>
      <c r="PK15" s="53"/>
      <c r="PL15" s="53">
        <v>79</v>
      </c>
      <c r="PM15" s="53">
        <v>79</v>
      </c>
      <c r="PN15" s="53">
        <v>33</v>
      </c>
      <c r="PO15" s="53">
        <v>2</v>
      </c>
      <c r="PP15" s="53">
        <v>7.8</v>
      </c>
      <c r="PQ15" s="53">
        <v>240</v>
      </c>
      <c r="PR15" s="53">
        <v>23</v>
      </c>
      <c r="PS15" s="53">
        <v>33</v>
      </c>
      <c r="PT15" s="53">
        <v>13</v>
      </c>
      <c r="PU15" s="53">
        <v>33</v>
      </c>
      <c r="PV15" s="53">
        <v>79</v>
      </c>
      <c r="PW15" s="53">
        <v>2</v>
      </c>
      <c r="PX15" s="53">
        <v>13</v>
      </c>
      <c r="PY15" s="53">
        <v>9.1999999999999993</v>
      </c>
      <c r="PZ15" s="53">
        <v>33</v>
      </c>
      <c r="QA15" s="53">
        <v>49</v>
      </c>
      <c r="QB15" s="53">
        <v>26</v>
      </c>
      <c r="QC15" s="53">
        <v>79</v>
      </c>
      <c r="QD15" s="53">
        <v>17</v>
      </c>
      <c r="QE15" s="53">
        <v>79</v>
      </c>
      <c r="QF15" s="53">
        <v>33</v>
      </c>
      <c r="QG15" s="53">
        <v>14</v>
      </c>
      <c r="QH15" s="53">
        <v>540</v>
      </c>
      <c r="QI15" s="53">
        <v>79</v>
      </c>
      <c r="QJ15" s="53"/>
      <c r="QK15" s="53">
        <v>13</v>
      </c>
      <c r="QL15" s="53">
        <v>2</v>
      </c>
      <c r="QM15" s="53">
        <v>7.8</v>
      </c>
      <c r="QN15" s="53">
        <v>130</v>
      </c>
      <c r="QO15" s="53">
        <v>17</v>
      </c>
      <c r="QP15" s="53">
        <v>79</v>
      </c>
      <c r="QQ15" s="53">
        <v>4.5</v>
      </c>
      <c r="QR15" s="53">
        <v>70</v>
      </c>
      <c r="QS15" s="53">
        <v>79</v>
      </c>
      <c r="QT15" s="53">
        <v>49</v>
      </c>
      <c r="QU15" s="53">
        <v>6.8</v>
      </c>
      <c r="QV15" s="53">
        <v>240</v>
      </c>
      <c r="QW15" s="53">
        <v>110</v>
      </c>
      <c r="QX15" s="53">
        <v>33</v>
      </c>
      <c r="QY15" s="53">
        <v>70</v>
      </c>
      <c r="QZ15" s="53">
        <v>220</v>
      </c>
      <c r="RA15" s="53">
        <v>350</v>
      </c>
      <c r="RB15" s="53">
        <v>49</v>
      </c>
      <c r="RC15" s="53">
        <v>33</v>
      </c>
      <c r="RD15" s="53">
        <v>4.5</v>
      </c>
      <c r="RE15" s="53">
        <v>240</v>
      </c>
      <c r="RF15" s="53" t="s">
        <v>9</v>
      </c>
      <c r="RG15" s="53">
        <v>14</v>
      </c>
      <c r="RH15" s="53">
        <v>11</v>
      </c>
      <c r="RI15" s="53">
        <v>79</v>
      </c>
      <c r="RJ15" s="53">
        <v>49</v>
      </c>
      <c r="RK15" s="53">
        <v>110</v>
      </c>
      <c r="RL15" s="53">
        <v>33</v>
      </c>
      <c r="RM15" s="53">
        <v>130</v>
      </c>
      <c r="RN15" s="53">
        <v>170</v>
      </c>
      <c r="RO15" s="53">
        <v>31</v>
      </c>
      <c r="RP15" s="53">
        <v>13</v>
      </c>
      <c r="RQ15" s="53">
        <v>70</v>
      </c>
      <c r="RR15" s="53">
        <v>1.7</v>
      </c>
      <c r="RS15" s="53">
        <v>2</v>
      </c>
      <c r="RT15" s="53">
        <v>4</v>
      </c>
      <c r="RU15" s="53">
        <v>1.7</v>
      </c>
      <c r="RV15" s="53">
        <v>4.5</v>
      </c>
      <c r="RW15" s="53">
        <v>7.8</v>
      </c>
      <c r="RX15" s="53">
        <v>34</v>
      </c>
      <c r="RY15" s="53">
        <v>130</v>
      </c>
      <c r="RZ15" s="53">
        <v>17</v>
      </c>
      <c r="SA15" s="53">
        <v>23</v>
      </c>
      <c r="SB15" s="53">
        <v>33</v>
      </c>
      <c r="SC15" s="53">
        <v>170</v>
      </c>
      <c r="SD15" s="53">
        <v>46</v>
      </c>
      <c r="SE15" s="53">
        <v>33</v>
      </c>
      <c r="SF15" s="53">
        <v>7.8</v>
      </c>
      <c r="SG15" s="54">
        <v>1.7</v>
      </c>
      <c r="SH15" s="54">
        <v>7.8</v>
      </c>
      <c r="SI15" s="54">
        <v>33</v>
      </c>
      <c r="SJ15" s="54">
        <v>33</v>
      </c>
      <c r="SK15" s="54">
        <v>49</v>
      </c>
      <c r="SL15" s="62">
        <v>17</v>
      </c>
      <c r="SM15" s="54">
        <v>7.8</v>
      </c>
      <c r="SN15" s="54">
        <v>23</v>
      </c>
      <c r="SO15" s="54">
        <v>14</v>
      </c>
      <c r="SP15" s="54">
        <v>1.7</v>
      </c>
      <c r="SQ15" s="55">
        <v>130</v>
      </c>
      <c r="SR15" s="54">
        <v>49</v>
      </c>
      <c r="SS15" s="54">
        <v>33</v>
      </c>
      <c r="ST15" s="54">
        <v>2</v>
      </c>
      <c r="SU15" s="54">
        <v>7.8</v>
      </c>
      <c r="SV15" s="54">
        <v>170</v>
      </c>
      <c r="SW15" s="54">
        <v>4.5</v>
      </c>
      <c r="SX15" s="62">
        <v>1.7</v>
      </c>
      <c r="SY15" s="62">
        <v>4.5</v>
      </c>
      <c r="SZ15" s="54">
        <v>31</v>
      </c>
      <c r="TA15" s="54">
        <v>13</v>
      </c>
      <c r="TB15" s="54">
        <v>17</v>
      </c>
      <c r="TC15" s="54">
        <v>4.5</v>
      </c>
      <c r="TD15" s="54">
        <v>49</v>
      </c>
      <c r="TE15" s="54">
        <v>17</v>
      </c>
      <c r="TF15" s="54">
        <v>2</v>
      </c>
      <c r="TG15" s="54">
        <v>23</v>
      </c>
      <c r="TH15" s="54">
        <v>13</v>
      </c>
      <c r="TI15" s="54">
        <v>1.7</v>
      </c>
      <c r="TJ15" s="54">
        <v>13</v>
      </c>
      <c r="TK15" s="54">
        <v>49</v>
      </c>
      <c r="TL15" s="62">
        <v>79</v>
      </c>
      <c r="TM15" s="62">
        <v>110</v>
      </c>
      <c r="TN15" s="62">
        <v>11</v>
      </c>
      <c r="TO15" s="62">
        <v>49</v>
      </c>
      <c r="TP15" s="62">
        <v>13</v>
      </c>
      <c r="TQ15" s="62">
        <v>4.5</v>
      </c>
      <c r="TR15" s="62">
        <v>4.5</v>
      </c>
      <c r="TS15" s="62">
        <v>49</v>
      </c>
      <c r="TT15" s="62">
        <v>2</v>
      </c>
      <c r="TU15" s="62">
        <v>110</v>
      </c>
      <c r="TV15" s="62">
        <v>33</v>
      </c>
      <c r="TW15" s="62">
        <v>7.8</v>
      </c>
      <c r="TX15" s="62">
        <v>4.5</v>
      </c>
      <c r="TZ15" s="62">
        <v>23</v>
      </c>
      <c r="UA15" s="62">
        <v>33</v>
      </c>
      <c r="UB15" s="62">
        <v>2</v>
      </c>
      <c r="UC15" s="62">
        <v>23</v>
      </c>
      <c r="UD15" s="62">
        <v>6.8</v>
      </c>
      <c r="UF15" s="62">
        <v>7.8</v>
      </c>
      <c r="UG15" s="62">
        <v>49</v>
      </c>
      <c r="UH15" s="62">
        <v>14</v>
      </c>
      <c r="UI15" s="62">
        <v>110</v>
      </c>
      <c r="UJ15" s="62">
        <v>23</v>
      </c>
      <c r="UK15" s="62">
        <v>110</v>
      </c>
      <c r="UL15" s="62">
        <v>2</v>
      </c>
      <c r="UN15" s="62">
        <v>79</v>
      </c>
      <c r="UO15" s="62">
        <v>79</v>
      </c>
      <c r="UP15" s="62">
        <v>140</v>
      </c>
      <c r="UQ15" s="62">
        <v>49</v>
      </c>
      <c r="UR15" s="62">
        <v>79</v>
      </c>
      <c r="US15" s="62">
        <v>2</v>
      </c>
      <c r="UT15" s="62">
        <v>110</v>
      </c>
      <c r="UU15" s="62">
        <v>33</v>
      </c>
      <c r="UV15" s="62">
        <v>33</v>
      </c>
      <c r="UW15" s="62">
        <v>79</v>
      </c>
      <c r="UX15" s="62">
        <v>22</v>
      </c>
      <c r="UY15" s="62">
        <v>240</v>
      </c>
      <c r="UZ15" s="62">
        <v>240</v>
      </c>
      <c r="VA15" s="62">
        <v>11</v>
      </c>
      <c r="VB15" s="62">
        <v>33</v>
      </c>
      <c r="VC15" s="62">
        <v>130</v>
      </c>
      <c r="VD15" s="62">
        <v>22</v>
      </c>
      <c r="VE15" s="62">
        <v>1.7</v>
      </c>
      <c r="VF15" s="62">
        <v>130</v>
      </c>
      <c r="VG15" s="62">
        <v>4</v>
      </c>
      <c r="VH15" s="62">
        <v>49</v>
      </c>
      <c r="VI15" s="62">
        <v>7.8</v>
      </c>
      <c r="VJ15" s="62">
        <v>920</v>
      </c>
      <c r="VK15" s="62">
        <v>17</v>
      </c>
      <c r="VL15" s="62">
        <v>23</v>
      </c>
      <c r="VM15" s="62">
        <v>33</v>
      </c>
      <c r="VN15" s="62">
        <v>2</v>
      </c>
      <c r="VO15" s="62">
        <v>4.5</v>
      </c>
      <c r="VP15" s="62">
        <v>220</v>
      </c>
      <c r="VQ15" s="62">
        <v>79</v>
      </c>
      <c r="VR15" s="62">
        <v>110</v>
      </c>
      <c r="VS15" s="62">
        <v>13</v>
      </c>
      <c r="VT15" s="62">
        <v>14</v>
      </c>
      <c r="VU15" s="62">
        <v>23</v>
      </c>
      <c r="VV15" s="62">
        <v>17</v>
      </c>
      <c r="VW15" s="62">
        <v>7.8</v>
      </c>
      <c r="VX15" s="62">
        <v>49</v>
      </c>
      <c r="VY15" s="62">
        <v>1.7</v>
      </c>
      <c r="VZ15" s="62">
        <v>49</v>
      </c>
      <c r="WA15" s="62">
        <v>49</v>
      </c>
      <c r="WB15" s="62">
        <v>33</v>
      </c>
      <c r="WC15" s="62">
        <v>4.5</v>
      </c>
      <c r="WD15" s="62">
        <v>130</v>
      </c>
      <c r="WE15" s="62">
        <v>33</v>
      </c>
      <c r="WF15" s="62">
        <v>7.8</v>
      </c>
      <c r="WG15" s="62">
        <v>7.8</v>
      </c>
      <c r="WH15" s="62">
        <v>23</v>
      </c>
      <c r="WI15" s="62">
        <v>33</v>
      </c>
      <c r="WJ15" s="62">
        <v>11</v>
      </c>
      <c r="WL15" s="62">
        <v>17</v>
      </c>
      <c r="WM15" s="62">
        <v>21</v>
      </c>
      <c r="WN15" s="62">
        <v>4.5</v>
      </c>
      <c r="WO15" s="62">
        <v>70</v>
      </c>
      <c r="WP15" s="62">
        <v>46</v>
      </c>
      <c r="WQ15" s="62">
        <v>7.8</v>
      </c>
      <c r="WR15" s="62">
        <v>46</v>
      </c>
      <c r="WS15" s="62">
        <v>4.5</v>
      </c>
      <c r="WT15" s="62">
        <v>17</v>
      </c>
      <c r="WU15" s="62">
        <v>130</v>
      </c>
      <c r="WV15" s="62">
        <v>4.5</v>
      </c>
      <c r="WW15" s="62">
        <v>130</v>
      </c>
      <c r="WX15" s="62">
        <v>7.8</v>
      </c>
      <c r="WY15" s="62">
        <v>7.8</v>
      </c>
      <c r="WZ15" s="62">
        <v>110</v>
      </c>
      <c r="XA15" s="62">
        <v>1.7</v>
      </c>
      <c r="XB15" s="62">
        <v>1.8</v>
      </c>
      <c r="XD15" s="62">
        <v>17</v>
      </c>
      <c r="XE15" s="62">
        <v>1.7</v>
      </c>
      <c r="XF15" s="62">
        <v>2</v>
      </c>
      <c r="XI15" s="62">
        <v>4</v>
      </c>
      <c r="XP15" s="62">
        <v>33</v>
      </c>
      <c r="XQ15" s="62">
        <v>33</v>
      </c>
      <c r="XR15" s="62">
        <v>7.8</v>
      </c>
      <c r="XS15" s="62">
        <v>79</v>
      </c>
      <c r="XT15" s="62">
        <v>49</v>
      </c>
      <c r="XU15" s="62">
        <v>33</v>
      </c>
      <c r="XV15" s="62">
        <v>33</v>
      </c>
      <c r="XW15" s="62">
        <v>49</v>
      </c>
      <c r="XX15" s="62">
        <v>22</v>
      </c>
      <c r="XY15" s="62">
        <v>110</v>
      </c>
      <c r="XZ15" s="62">
        <v>22</v>
      </c>
      <c r="YA15" s="62">
        <v>49</v>
      </c>
      <c r="YB15" s="62">
        <v>49</v>
      </c>
      <c r="YC15" s="62">
        <v>240</v>
      </c>
      <c r="YD15" s="62">
        <v>13</v>
      </c>
      <c r="YE15" s="62">
        <v>13</v>
      </c>
      <c r="YF15" s="62">
        <v>13</v>
      </c>
      <c r="YG15" s="62">
        <v>49</v>
      </c>
      <c r="YH15" s="62">
        <v>130</v>
      </c>
      <c r="YI15" s="62">
        <v>22</v>
      </c>
      <c r="YJ15" s="62">
        <v>13</v>
      </c>
      <c r="YK15" s="62">
        <v>170</v>
      </c>
      <c r="YL15" s="62">
        <v>350</v>
      </c>
      <c r="YM15" s="62">
        <v>350</v>
      </c>
      <c r="YN15" s="62">
        <v>49</v>
      </c>
      <c r="YO15" s="62">
        <v>13</v>
      </c>
      <c r="YP15" s="62">
        <v>23</v>
      </c>
      <c r="YQ15" s="62">
        <v>33</v>
      </c>
      <c r="YR15" s="62">
        <v>70</v>
      </c>
      <c r="YS15" s="62">
        <v>79</v>
      </c>
      <c r="YT15" s="62">
        <v>49</v>
      </c>
      <c r="YU15" s="62">
        <v>33</v>
      </c>
      <c r="YV15" s="62">
        <v>23</v>
      </c>
      <c r="YW15" s="62">
        <v>4.5</v>
      </c>
      <c r="YX15" s="62">
        <v>33</v>
      </c>
      <c r="YY15" s="62">
        <v>70</v>
      </c>
      <c r="ZI15" s="62">
        <v>4.5</v>
      </c>
      <c r="AAO15" s="62">
        <v>2</v>
      </c>
    </row>
    <row r="16" spans="1:872">
      <c r="B16" s="68">
        <v>4</v>
      </c>
      <c r="C16" s="69" t="s">
        <v>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>
        <v>6.8</v>
      </c>
      <c r="S16" s="69">
        <v>240</v>
      </c>
      <c r="T16" s="69">
        <v>13</v>
      </c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>
        <v>4</v>
      </c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>
        <v>23</v>
      </c>
      <c r="CY16" s="69">
        <v>7.8</v>
      </c>
      <c r="CZ16" s="69"/>
      <c r="DA16" s="69">
        <v>33</v>
      </c>
      <c r="DB16" s="69"/>
      <c r="DC16" s="69"/>
      <c r="DD16" s="69"/>
      <c r="DE16" s="69"/>
      <c r="DF16" s="69"/>
      <c r="DG16" s="69"/>
      <c r="DH16" s="69"/>
      <c r="DI16" s="69"/>
      <c r="DJ16" s="69">
        <v>130</v>
      </c>
      <c r="DK16" s="69"/>
      <c r="DL16" s="69"/>
      <c r="DM16" s="69"/>
      <c r="DN16" s="69"/>
      <c r="DO16" s="69"/>
      <c r="DP16" s="69">
        <v>49</v>
      </c>
      <c r="DQ16" s="69">
        <v>110</v>
      </c>
      <c r="DR16" s="69">
        <v>49</v>
      </c>
      <c r="DS16" s="69">
        <v>33</v>
      </c>
      <c r="DT16" s="69"/>
      <c r="DU16" s="69"/>
      <c r="DV16" s="69">
        <v>130</v>
      </c>
      <c r="DW16" s="69">
        <v>49</v>
      </c>
      <c r="DX16" s="69">
        <v>79</v>
      </c>
      <c r="DY16" s="69">
        <v>17</v>
      </c>
      <c r="DZ16" s="69">
        <v>49</v>
      </c>
      <c r="EA16" s="69"/>
      <c r="EB16" s="69"/>
      <c r="EC16" s="69"/>
      <c r="ED16" s="69"/>
      <c r="EE16" s="69"/>
      <c r="EF16" s="69"/>
      <c r="EG16" s="69"/>
      <c r="EH16" s="69"/>
      <c r="EI16" s="69">
        <v>70</v>
      </c>
      <c r="EJ16" s="69"/>
      <c r="EK16" s="69">
        <v>7.8</v>
      </c>
      <c r="EL16" s="69">
        <v>2</v>
      </c>
      <c r="EM16" s="69">
        <v>79</v>
      </c>
      <c r="EN16" s="69">
        <v>7.8</v>
      </c>
      <c r="EO16" s="69"/>
      <c r="EP16" s="69"/>
      <c r="EQ16" s="69"/>
      <c r="ER16" s="69">
        <v>13</v>
      </c>
      <c r="ES16" s="69"/>
      <c r="ET16" s="69"/>
      <c r="EU16" s="69">
        <v>79</v>
      </c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70">
        <v>920</v>
      </c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69"/>
      <c r="GR16" s="69"/>
      <c r="GS16" s="69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>
        <v>79</v>
      </c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Q16" s="71"/>
      <c r="ZJ16" s="62">
        <v>7.8</v>
      </c>
      <c r="ZL16" s="62">
        <v>33</v>
      </c>
      <c r="ZM16" s="62">
        <v>7.8</v>
      </c>
      <c r="ZO16" s="62">
        <v>79</v>
      </c>
    </row>
    <row r="17" spans="2:862">
      <c r="B17" s="68">
        <v>41</v>
      </c>
      <c r="C17" s="69"/>
      <c r="D17" s="69">
        <v>540</v>
      </c>
      <c r="E17" s="69"/>
      <c r="F17" s="69"/>
      <c r="G17" s="69">
        <v>79</v>
      </c>
      <c r="H17" s="69"/>
      <c r="I17" s="69">
        <v>13</v>
      </c>
      <c r="J17" s="69">
        <v>350</v>
      </c>
      <c r="K17" s="69">
        <v>7.8</v>
      </c>
      <c r="L17" s="69">
        <v>130</v>
      </c>
      <c r="M17" s="69">
        <v>22</v>
      </c>
      <c r="N17" s="69"/>
      <c r="O17" s="69"/>
      <c r="P17" s="69"/>
      <c r="Q17" s="69">
        <v>33</v>
      </c>
      <c r="R17" s="69">
        <v>49</v>
      </c>
      <c r="S17" s="69">
        <v>920</v>
      </c>
      <c r="T17" s="69">
        <v>23</v>
      </c>
      <c r="U17" s="69"/>
      <c r="V17" s="69"/>
      <c r="W17" s="69">
        <v>130</v>
      </c>
      <c r="X17" s="69"/>
      <c r="Y17" s="69"/>
      <c r="Z17" s="69">
        <v>17</v>
      </c>
      <c r="AA17" s="69">
        <v>1600</v>
      </c>
      <c r="AB17" s="69"/>
      <c r="AC17" s="69"/>
      <c r="AD17" s="69">
        <v>110</v>
      </c>
      <c r="AE17" s="69">
        <v>79</v>
      </c>
      <c r="AF17" s="69">
        <v>33</v>
      </c>
      <c r="AG17" s="69">
        <v>33</v>
      </c>
      <c r="AH17" s="69">
        <v>70</v>
      </c>
      <c r="AI17" s="69">
        <v>130</v>
      </c>
      <c r="AJ17" s="69">
        <v>49</v>
      </c>
      <c r="AK17" s="69"/>
      <c r="AL17" s="69"/>
      <c r="AM17" s="69"/>
      <c r="AN17" s="69"/>
      <c r="AO17" s="69">
        <v>2</v>
      </c>
      <c r="AP17" s="69"/>
      <c r="AQ17" s="69">
        <v>920</v>
      </c>
      <c r="AR17" s="69">
        <v>70</v>
      </c>
      <c r="AS17" s="69">
        <v>17</v>
      </c>
      <c r="AT17" s="69">
        <v>49</v>
      </c>
      <c r="AU17" s="69"/>
      <c r="AV17" s="69"/>
      <c r="AW17" s="69"/>
      <c r="AX17" s="69"/>
      <c r="AY17" s="69">
        <v>46</v>
      </c>
      <c r="AZ17" s="69">
        <v>540</v>
      </c>
      <c r="BA17" s="69"/>
      <c r="BB17" s="69">
        <v>140</v>
      </c>
      <c r="BC17" s="69">
        <v>130</v>
      </c>
      <c r="BD17" s="69">
        <v>33</v>
      </c>
      <c r="BE17" s="69">
        <v>70</v>
      </c>
      <c r="BF17" s="69">
        <v>13</v>
      </c>
      <c r="BG17" s="69"/>
      <c r="BH17" s="69"/>
      <c r="BI17" s="69">
        <v>7.8</v>
      </c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>
        <v>22</v>
      </c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>
        <v>27</v>
      </c>
      <c r="DG17" s="69"/>
      <c r="DH17" s="69"/>
      <c r="DI17" s="69"/>
      <c r="DJ17" s="69">
        <v>46</v>
      </c>
      <c r="DK17" s="69">
        <v>17</v>
      </c>
      <c r="DL17" s="69">
        <v>130</v>
      </c>
      <c r="DM17" s="69">
        <v>240</v>
      </c>
      <c r="DN17" s="69">
        <v>110</v>
      </c>
      <c r="DO17" s="69">
        <v>130</v>
      </c>
      <c r="DP17" s="69"/>
      <c r="DQ17" s="69">
        <v>350</v>
      </c>
      <c r="DR17" s="69">
        <v>49</v>
      </c>
      <c r="DS17" s="69">
        <v>3</v>
      </c>
      <c r="DT17" s="69"/>
      <c r="DU17" s="69"/>
      <c r="DV17" s="69">
        <v>170</v>
      </c>
      <c r="DW17" s="69">
        <v>23</v>
      </c>
      <c r="DX17" s="69">
        <v>79</v>
      </c>
      <c r="DY17" s="69">
        <v>46</v>
      </c>
      <c r="DZ17" s="69">
        <v>130</v>
      </c>
      <c r="EA17" s="69"/>
      <c r="EB17" s="69"/>
      <c r="EC17" s="69"/>
      <c r="ED17" s="69"/>
      <c r="EE17" s="69">
        <v>4.5</v>
      </c>
      <c r="EF17" s="69"/>
      <c r="EG17" s="69"/>
      <c r="EH17" s="69">
        <v>33</v>
      </c>
      <c r="EI17" s="69">
        <v>140</v>
      </c>
      <c r="EJ17" s="69"/>
      <c r="EK17" s="69">
        <v>6.8</v>
      </c>
      <c r="EL17" s="69">
        <v>22</v>
      </c>
      <c r="EM17" s="69"/>
      <c r="EN17" s="69"/>
      <c r="EO17" s="69"/>
      <c r="EP17" s="69"/>
      <c r="EQ17" s="69"/>
      <c r="ER17" s="69"/>
      <c r="ES17" s="69"/>
      <c r="ET17" s="69"/>
      <c r="EU17" s="69">
        <v>130</v>
      </c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>
        <v>170</v>
      </c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70">
        <v>350</v>
      </c>
      <c r="FU17" s="70">
        <v>70</v>
      </c>
      <c r="FV17" s="70">
        <v>33</v>
      </c>
      <c r="FW17" s="70">
        <v>130</v>
      </c>
      <c r="FX17" s="70">
        <v>33</v>
      </c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>
        <v>17</v>
      </c>
      <c r="GQ17" s="69"/>
      <c r="GR17" s="69"/>
      <c r="GS17" s="69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Q17" s="71"/>
    </row>
    <row r="18" spans="2:862">
      <c r="B18" s="68">
        <v>7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>
        <v>4.5</v>
      </c>
      <c r="BR18" s="69">
        <v>23</v>
      </c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>
        <v>540</v>
      </c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  <c r="GG18" s="70"/>
      <c r="GH18" s="70"/>
      <c r="GI18" s="70"/>
      <c r="GJ18" s="70"/>
      <c r="GK18" s="70"/>
      <c r="GL18" s="70"/>
      <c r="GM18" s="70"/>
      <c r="GN18" s="70"/>
      <c r="GO18" s="70"/>
      <c r="GP18" s="70"/>
      <c r="GQ18" s="69"/>
      <c r="GR18" s="69"/>
      <c r="GS18" s="69"/>
      <c r="GT18" s="70"/>
      <c r="GU18" s="70"/>
      <c r="GV18" s="70"/>
      <c r="GW18" s="70"/>
      <c r="GX18" s="70"/>
      <c r="GY18" s="70"/>
      <c r="GZ18" s="70"/>
      <c r="HA18" s="70"/>
      <c r="HB18" s="70"/>
      <c r="HC18" s="70"/>
      <c r="HD18" s="70"/>
      <c r="HE18" s="70"/>
      <c r="HF18" s="70"/>
      <c r="HG18" s="70"/>
      <c r="HH18" s="70"/>
      <c r="HI18" s="70"/>
      <c r="HJ18" s="70"/>
      <c r="HK18" s="70"/>
      <c r="HL18" s="70"/>
      <c r="HM18" s="70"/>
      <c r="HN18" s="70"/>
      <c r="HO18" s="70"/>
      <c r="HP18" s="70"/>
      <c r="HQ18" s="70"/>
      <c r="HR18" s="70"/>
      <c r="HS18" s="70"/>
      <c r="HT18" s="70"/>
      <c r="HU18" s="70"/>
      <c r="HV18" s="70"/>
      <c r="HW18" s="70"/>
      <c r="HX18" s="70"/>
      <c r="HY18" s="70"/>
      <c r="HZ18" s="70"/>
      <c r="IA18" s="70"/>
      <c r="IB18" s="70"/>
      <c r="IC18" s="70"/>
      <c r="ID18" s="70"/>
      <c r="IE18" s="70"/>
      <c r="IF18" s="70"/>
      <c r="IG18" s="70"/>
      <c r="IH18" s="70"/>
      <c r="II18" s="70"/>
      <c r="IJ18" s="70"/>
      <c r="IK18" s="70"/>
      <c r="IL18" s="70"/>
      <c r="IM18" s="70"/>
      <c r="IN18" s="70"/>
      <c r="IO18" s="70"/>
      <c r="IP18" s="70"/>
      <c r="IQ18" s="70"/>
      <c r="IR18" s="70"/>
      <c r="IS18" s="70"/>
      <c r="IT18" s="70"/>
      <c r="IU18" s="70"/>
      <c r="IV18" s="70"/>
      <c r="IW18" s="70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>
        <v>240</v>
      </c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Q18" s="71"/>
      <c r="SX18" s="62">
        <v>4.5</v>
      </c>
    </row>
    <row r="19" spans="2:862">
      <c r="B19" s="68">
        <v>7</v>
      </c>
      <c r="C19" s="69" t="s">
        <v>2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>
        <v>4.5</v>
      </c>
      <c r="BR19" s="69">
        <v>31</v>
      </c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V19" s="70"/>
      <c r="FW19" s="70"/>
      <c r="FX19" s="70"/>
      <c r="FY19" s="70"/>
      <c r="FZ19" s="70"/>
      <c r="GA19" s="70"/>
      <c r="GB19" s="70"/>
      <c r="GC19" s="70"/>
      <c r="GD19" s="70"/>
      <c r="GE19" s="70"/>
      <c r="GF19" s="70"/>
      <c r="GG19" s="70"/>
      <c r="GH19" s="70"/>
      <c r="GI19" s="70"/>
      <c r="GJ19" s="70"/>
      <c r="GK19" s="70"/>
      <c r="GL19" s="70"/>
      <c r="GM19" s="70"/>
      <c r="GN19" s="70"/>
      <c r="GO19" s="70"/>
      <c r="GP19" s="70"/>
      <c r="GQ19" s="69"/>
      <c r="GR19" s="69"/>
      <c r="GS19" s="69"/>
      <c r="GT19" s="70"/>
      <c r="GU19" s="70"/>
      <c r="GV19" s="70"/>
      <c r="GW19" s="70"/>
      <c r="GX19" s="70"/>
      <c r="GY19" s="70"/>
      <c r="GZ19" s="70"/>
      <c r="HA19" s="70"/>
      <c r="HB19" s="70"/>
      <c r="HC19" s="70"/>
      <c r="HD19" s="70"/>
      <c r="HE19" s="70"/>
      <c r="HF19" s="70"/>
      <c r="HG19" s="70"/>
      <c r="HH19" s="70"/>
      <c r="HI19" s="70"/>
      <c r="HJ19" s="70"/>
      <c r="HK19" s="70"/>
      <c r="HL19" s="70"/>
      <c r="HM19" s="70"/>
      <c r="HN19" s="70"/>
      <c r="HO19" s="70"/>
      <c r="HP19" s="70"/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53"/>
      <c r="IY19" s="53"/>
      <c r="IZ19" s="53"/>
      <c r="JA19" s="53"/>
      <c r="JB19" s="53"/>
      <c r="JC19" s="53"/>
      <c r="JD19" s="53"/>
      <c r="JE19" s="53"/>
      <c r="JF19" s="53"/>
      <c r="JG19" s="53"/>
      <c r="JH19" s="53"/>
      <c r="JI19" s="53"/>
      <c r="JJ19" s="53"/>
      <c r="JK19" s="53"/>
      <c r="JL19" s="53"/>
      <c r="JM19" s="53"/>
      <c r="JN19" s="53"/>
      <c r="JO19" s="53"/>
      <c r="JP19" s="53"/>
      <c r="JQ19" s="53"/>
      <c r="JR19" s="53"/>
      <c r="JS19" s="53"/>
      <c r="JT19" s="53"/>
      <c r="JU19" s="53"/>
      <c r="JV19" s="53"/>
      <c r="JW19" s="53"/>
      <c r="JX19" s="53"/>
      <c r="JY19" s="53"/>
      <c r="JZ19" s="53"/>
      <c r="KA19" s="53"/>
      <c r="KB19" s="53"/>
      <c r="KC19" s="53"/>
      <c r="KD19" s="53"/>
      <c r="KE19" s="53"/>
      <c r="KF19" s="53"/>
      <c r="KG19" s="53"/>
      <c r="KH19" s="53"/>
      <c r="KI19" s="53"/>
      <c r="KJ19" s="53"/>
      <c r="KK19" s="53"/>
      <c r="KL19" s="53"/>
      <c r="KM19" s="53"/>
      <c r="KN19" s="53"/>
      <c r="KO19" s="53"/>
      <c r="KP19" s="53"/>
      <c r="KQ19" s="53"/>
      <c r="KR19" s="53"/>
      <c r="KS19" s="53"/>
      <c r="KT19" s="53"/>
      <c r="KU19" s="53"/>
      <c r="KV19" s="53"/>
      <c r="KW19" s="53"/>
      <c r="KX19" s="53"/>
      <c r="KY19" s="53"/>
      <c r="KZ19" s="53"/>
      <c r="LA19" s="53"/>
      <c r="LB19" s="53"/>
      <c r="LC19" s="53"/>
      <c r="LD19" s="53"/>
      <c r="LE19" s="53"/>
      <c r="LF19" s="53"/>
      <c r="LG19" s="53"/>
      <c r="LH19" s="53"/>
      <c r="LI19" s="53"/>
      <c r="LJ19" s="53"/>
      <c r="LK19" s="53"/>
      <c r="LL19" s="53"/>
      <c r="LM19" s="53"/>
      <c r="LN19" s="53"/>
      <c r="LO19" s="53"/>
      <c r="LP19" s="53"/>
      <c r="LQ19" s="53"/>
      <c r="LR19" s="53"/>
      <c r="LS19" s="53"/>
      <c r="LT19" s="53"/>
      <c r="LU19" s="53"/>
      <c r="LV19" s="53"/>
      <c r="LW19" s="53"/>
      <c r="LX19" s="53"/>
      <c r="LY19" s="53"/>
      <c r="LZ19" s="53"/>
      <c r="MA19" s="53"/>
      <c r="MB19" s="53"/>
      <c r="MC19" s="53"/>
      <c r="MD19" s="53"/>
      <c r="ME19" s="53"/>
      <c r="MF19" s="53"/>
      <c r="MG19" s="53"/>
      <c r="MH19" s="53"/>
      <c r="MI19" s="53"/>
      <c r="MJ19" s="53"/>
      <c r="MK19" s="53"/>
      <c r="ML19" s="53"/>
      <c r="MM19" s="53"/>
      <c r="MN19" s="53"/>
      <c r="MO19" s="53"/>
      <c r="MP19" s="53"/>
      <c r="MQ19" s="53"/>
      <c r="MR19" s="53"/>
      <c r="MS19" s="53"/>
      <c r="MT19" s="53"/>
      <c r="MU19" s="53"/>
      <c r="MV19" s="53"/>
      <c r="MW19" s="53"/>
      <c r="MX19" s="53"/>
      <c r="MY19" s="53"/>
      <c r="MZ19" s="53"/>
      <c r="NA19" s="53"/>
      <c r="NB19" s="53"/>
      <c r="NC19" s="53"/>
      <c r="ND19" s="53"/>
      <c r="NE19" s="53"/>
      <c r="NF19" s="53"/>
      <c r="NG19" s="53"/>
      <c r="NH19" s="53"/>
      <c r="NI19" s="53"/>
      <c r="NJ19" s="53"/>
      <c r="NK19" s="53"/>
      <c r="NL19" s="53"/>
      <c r="NM19" s="53"/>
      <c r="NN19" s="53"/>
      <c r="NO19" s="53"/>
      <c r="NP19" s="53"/>
      <c r="NQ19" s="53"/>
      <c r="NR19" s="53"/>
      <c r="NS19" s="53"/>
      <c r="NT19" s="53"/>
      <c r="NU19" s="53"/>
      <c r="NV19" s="53"/>
      <c r="NW19" s="53"/>
      <c r="NX19" s="53"/>
      <c r="NY19" s="53"/>
      <c r="NZ19" s="53"/>
      <c r="OA19" s="53"/>
      <c r="OB19" s="53"/>
      <c r="OC19" s="53"/>
      <c r="OD19" s="53"/>
      <c r="OE19" s="53"/>
      <c r="OF19" s="53"/>
      <c r="OG19" s="53"/>
      <c r="OH19" s="53"/>
      <c r="OI19" s="53"/>
      <c r="OJ19" s="53"/>
      <c r="OK19" s="53"/>
      <c r="OL19" s="53"/>
      <c r="OM19" s="53"/>
      <c r="ON19" s="53"/>
      <c r="OO19" s="53"/>
      <c r="OP19" s="53"/>
      <c r="OQ19" s="53"/>
      <c r="OR19" s="53"/>
      <c r="OS19" s="53"/>
      <c r="OT19" s="53"/>
      <c r="OU19" s="53"/>
      <c r="OV19" s="53"/>
      <c r="OW19" s="53"/>
      <c r="OX19" s="53"/>
      <c r="OY19" s="53"/>
      <c r="OZ19" s="53"/>
      <c r="PA19" s="53"/>
      <c r="PB19" s="53"/>
      <c r="PC19" s="53"/>
      <c r="PD19" s="53"/>
      <c r="PE19" s="53"/>
      <c r="PF19" s="53"/>
      <c r="PG19" s="53"/>
      <c r="PH19" s="53"/>
      <c r="PI19" s="53"/>
      <c r="PJ19" s="53"/>
      <c r="PK19" s="53"/>
      <c r="PL19" s="53"/>
      <c r="PM19" s="53"/>
      <c r="PN19" s="53"/>
      <c r="PO19" s="53"/>
      <c r="PP19" s="53"/>
      <c r="PQ19" s="53"/>
      <c r="PR19" s="53"/>
      <c r="PS19" s="53"/>
      <c r="PT19" s="53"/>
      <c r="PU19" s="53"/>
      <c r="PV19" s="53"/>
      <c r="PW19" s="53"/>
      <c r="PX19" s="53"/>
      <c r="PY19" s="53"/>
      <c r="PZ19" s="53"/>
      <c r="QA19" s="53"/>
      <c r="QB19" s="53"/>
      <c r="QC19" s="53"/>
      <c r="QD19" s="53"/>
      <c r="QE19" s="53"/>
      <c r="QF19" s="53"/>
      <c r="QG19" s="53"/>
      <c r="QH19" s="53"/>
      <c r="QI19" s="53"/>
      <c r="QJ19" s="53"/>
      <c r="QK19" s="53"/>
      <c r="QL19" s="53"/>
      <c r="QM19" s="53"/>
      <c r="QN19" s="53"/>
      <c r="QO19" s="53"/>
      <c r="QP19" s="53"/>
      <c r="QQ19" s="53"/>
      <c r="QR19" s="53"/>
      <c r="QS19" s="53"/>
      <c r="QT19" s="53"/>
      <c r="QU19" s="53"/>
      <c r="QV19" s="53"/>
      <c r="QW19" s="53"/>
      <c r="QX19" s="53"/>
      <c r="QY19" s="53"/>
      <c r="QZ19" s="53"/>
      <c r="RA19" s="53"/>
      <c r="RB19" s="53"/>
      <c r="RC19" s="53"/>
      <c r="RD19" s="53"/>
      <c r="RE19" s="53"/>
      <c r="RF19" s="53"/>
      <c r="RG19" s="53"/>
      <c r="RH19" s="53"/>
      <c r="RI19" s="53"/>
      <c r="RJ19" s="53"/>
      <c r="RK19" s="53"/>
      <c r="RL19" s="53"/>
      <c r="RM19" s="53"/>
      <c r="RN19" s="53"/>
      <c r="RO19" s="53"/>
      <c r="RP19" s="53"/>
      <c r="RQ19" s="53"/>
      <c r="RR19" s="53"/>
      <c r="RS19" s="53"/>
      <c r="RT19" s="53"/>
      <c r="RU19" s="53"/>
      <c r="RV19" s="53"/>
      <c r="RW19" s="53"/>
      <c r="RX19" s="53"/>
      <c r="RY19" s="53"/>
      <c r="RZ19" s="53"/>
      <c r="SA19" s="53"/>
      <c r="SB19" s="53"/>
      <c r="SC19" s="53"/>
      <c r="SD19" s="53"/>
      <c r="SE19" s="53"/>
      <c r="SF19" s="53"/>
      <c r="SQ19" s="71"/>
    </row>
    <row r="20" spans="2:862">
      <c r="B20" s="68">
        <v>56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>
        <v>4.5</v>
      </c>
      <c r="BR20" s="69">
        <v>23</v>
      </c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>
        <v>79</v>
      </c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69"/>
      <c r="GR20" s="69"/>
      <c r="GS20" s="69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  <c r="HU20" s="70"/>
      <c r="HV20" s="70"/>
      <c r="HW20" s="70"/>
      <c r="HX20" s="70"/>
      <c r="HY20" s="70"/>
      <c r="HZ20" s="70"/>
      <c r="IA20" s="70"/>
      <c r="IB20" s="70"/>
      <c r="IC20" s="70"/>
      <c r="ID20" s="70"/>
      <c r="IE20" s="70"/>
      <c r="IF20" s="70"/>
      <c r="IG20" s="70"/>
      <c r="IH20" s="70"/>
      <c r="II20" s="70"/>
      <c r="IJ20" s="70"/>
      <c r="IK20" s="70"/>
      <c r="IL20" s="70"/>
      <c r="IM20" s="70"/>
      <c r="IN20" s="70"/>
      <c r="IO20" s="70"/>
      <c r="IP20" s="70"/>
      <c r="IQ20" s="70"/>
      <c r="IR20" s="70"/>
      <c r="IS20" s="70"/>
      <c r="IT20" s="70"/>
      <c r="IU20" s="70"/>
      <c r="IV20" s="70"/>
      <c r="IW20" s="70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Q20" s="71"/>
      <c r="UE20" s="62">
        <v>1.7</v>
      </c>
      <c r="AFZ20" s="62">
        <v>11</v>
      </c>
      <c r="AGC20" s="62">
        <v>23</v>
      </c>
      <c r="AGD20" s="62">
        <v>7.8</v>
      </c>
    </row>
    <row r="21" spans="2:862">
      <c r="B21" s="68">
        <v>56</v>
      </c>
      <c r="C21" s="69" t="s">
        <v>2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>
        <v>17</v>
      </c>
      <c r="BR21" s="69">
        <v>130</v>
      </c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69"/>
      <c r="GR21" s="69"/>
      <c r="GS21" s="69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53"/>
      <c r="IY21" s="53"/>
      <c r="IZ21" s="53"/>
      <c r="JA21" s="53"/>
      <c r="JB21" s="53"/>
      <c r="JC21" s="53"/>
      <c r="JD21" s="53"/>
      <c r="JE21" s="53"/>
      <c r="JF21" s="53"/>
      <c r="JG21" s="53"/>
      <c r="JH21" s="53"/>
      <c r="JI21" s="53"/>
      <c r="JJ21" s="53"/>
      <c r="JK21" s="53"/>
      <c r="JL21" s="53"/>
      <c r="JM21" s="53"/>
      <c r="JN21" s="53"/>
      <c r="JO21" s="53"/>
      <c r="JP21" s="53"/>
      <c r="JQ21" s="53"/>
      <c r="JR21" s="53"/>
      <c r="JS21" s="53"/>
      <c r="JT21" s="53"/>
      <c r="JU21" s="53"/>
      <c r="JV21" s="53"/>
      <c r="JW21" s="53"/>
      <c r="JX21" s="53"/>
      <c r="JY21" s="53"/>
      <c r="JZ21" s="53"/>
      <c r="KA21" s="53"/>
      <c r="KB21" s="53"/>
      <c r="KC21" s="53"/>
      <c r="KD21" s="53"/>
      <c r="KE21" s="53"/>
      <c r="KF21" s="53"/>
      <c r="KG21" s="53"/>
      <c r="KH21" s="53"/>
      <c r="KI21" s="53"/>
      <c r="KJ21" s="53"/>
      <c r="KK21" s="53"/>
      <c r="KL21" s="53"/>
      <c r="KM21" s="53"/>
      <c r="KN21" s="53"/>
      <c r="KO21" s="53"/>
      <c r="KP21" s="53"/>
      <c r="KQ21" s="53"/>
      <c r="KR21" s="53"/>
      <c r="KS21" s="53"/>
      <c r="KT21" s="53"/>
      <c r="KU21" s="53"/>
      <c r="KV21" s="53"/>
      <c r="KW21" s="53"/>
      <c r="KX21" s="53"/>
      <c r="KY21" s="53"/>
      <c r="KZ21" s="53"/>
      <c r="LA21" s="53"/>
      <c r="LB21" s="53"/>
      <c r="LC21" s="53"/>
      <c r="LD21" s="53"/>
      <c r="LE21" s="53"/>
      <c r="LF21" s="53"/>
      <c r="LG21" s="53"/>
      <c r="LH21" s="53"/>
      <c r="LI21" s="53"/>
      <c r="LJ21" s="53"/>
      <c r="LK21" s="53"/>
      <c r="LL21" s="53"/>
      <c r="LM21" s="53"/>
      <c r="LN21" s="53"/>
      <c r="LO21" s="53"/>
      <c r="LP21" s="53"/>
      <c r="LQ21" s="53"/>
      <c r="LR21" s="53"/>
      <c r="LS21" s="53"/>
      <c r="LT21" s="53"/>
      <c r="LU21" s="53"/>
      <c r="LV21" s="53"/>
      <c r="LW21" s="53"/>
      <c r="LX21" s="53"/>
      <c r="LY21" s="53"/>
      <c r="LZ21" s="53"/>
      <c r="MA21" s="53"/>
      <c r="MB21" s="53"/>
      <c r="MC21" s="53"/>
      <c r="MD21" s="53"/>
      <c r="ME21" s="53"/>
      <c r="MF21" s="53"/>
      <c r="MG21" s="53"/>
      <c r="MH21" s="53"/>
      <c r="MI21" s="53"/>
      <c r="MJ21" s="53"/>
      <c r="MK21" s="53"/>
      <c r="ML21" s="53"/>
      <c r="MM21" s="53"/>
      <c r="MN21" s="53"/>
      <c r="MO21" s="53"/>
      <c r="MP21" s="53"/>
      <c r="MQ21" s="53"/>
      <c r="MR21" s="53"/>
      <c r="MS21" s="53"/>
      <c r="MT21" s="53"/>
      <c r="MU21" s="53"/>
      <c r="MV21" s="53"/>
      <c r="MW21" s="53"/>
      <c r="MX21" s="53"/>
      <c r="MY21" s="53"/>
      <c r="MZ21" s="53"/>
      <c r="NA21" s="53"/>
      <c r="NB21" s="53"/>
      <c r="NC21" s="53"/>
      <c r="ND21" s="53"/>
      <c r="NE21" s="53"/>
      <c r="NF21" s="53"/>
      <c r="NG21" s="53"/>
      <c r="NH21" s="53"/>
      <c r="NI21" s="53"/>
      <c r="NJ21" s="53"/>
      <c r="NK21" s="53"/>
      <c r="NL21" s="53"/>
      <c r="NM21" s="53"/>
      <c r="NN21" s="53"/>
      <c r="NO21" s="53"/>
      <c r="NP21" s="53"/>
      <c r="NQ21" s="53"/>
      <c r="NR21" s="53"/>
      <c r="NS21" s="53"/>
      <c r="NT21" s="53"/>
      <c r="NU21" s="53"/>
      <c r="NV21" s="53"/>
      <c r="NW21" s="53"/>
      <c r="NX21" s="53"/>
      <c r="NY21" s="53"/>
      <c r="NZ21" s="53"/>
      <c r="OA21" s="53"/>
      <c r="OB21" s="53"/>
      <c r="OC21" s="53"/>
      <c r="OD21" s="53"/>
      <c r="OE21" s="53"/>
      <c r="OF21" s="53"/>
      <c r="OG21" s="53"/>
      <c r="OH21" s="53"/>
      <c r="OI21" s="53"/>
      <c r="OJ21" s="53"/>
      <c r="OK21" s="53"/>
      <c r="OL21" s="53"/>
      <c r="OM21" s="53"/>
      <c r="ON21" s="53"/>
      <c r="OO21" s="53"/>
      <c r="OP21" s="53"/>
      <c r="OQ21" s="53"/>
      <c r="OR21" s="53"/>
      <c r="OS21" s="53"/>
      <c r="OT21" s="53"/>
      <c r="OU21" s="53"/>
      <c r="OV21" s="53"/>
      <c r="OW21" s="53"/>
      <c r="OX21" s="53"/>
      <c r="OY21" s="53"/>
      <c r="OZ21" s="53"/>
      <c r="PA21" s="53"/>
      <c r="PB21" s="53"/>
      <c r="PC21" s="53"/>
      <c r="PD21" s="53"/>
      <c r="PE21" s="53"/>
      <c r="PF21" s="53"/>
      <c r="PG21" s="53"/>
      <c r="PH21" s="53"/>
      <c r="PI21" s="53"/>
      <c r="PJ21" s="53"/>
      <c r="PK21" s="53"/>
      <c r="PL21" s="53"/>
      <c r="PM21" s="53"/>
      <c r="PN21" s="53"/>
      <c r="PO21" s="53"/>
      <c r="PP21" s="53"/>
      <c r="PQ21" s="53"/>
      <c r="PR21" s="53"/>
      <c r="PS21" s="53"/>
      <c r="PT21" s="53"/>
      <c r="PU21" s="53"/>
      <c r="PV21" s="53"/>
      <c r="PW21" s="53"/>
      <c r="PX21" s="53"/>
      <c r="PY21" s="53"/>
      <c r="PZ21" s="53"/>
      <c r="QA21" s="53"/>
      <c r="QB21" s="53"/>
      <c r="QC21" s="53"/>
      <c r="QD21" s="53"/>
      <c r="QE21" s="53"/>
      <c r="QF21" s="53"/>
      <c r="QG21" s="53"/>
      <c r="QH21" s="53"/>
      <c r="QI21" s="53"/>
      <c r="QJ21" s="53"/>
      <c r="QK21" s="53"/>
      <c r="QL21" s="53"/>
      <c r="QM21" s="53"/>
      <c r="QN21" s="53"/>
      <c r="QO21" s="53"/>
      <c r="QP21" s="53"/>
      <c r="QQ21" s="53"/>
      <c r="QR21" s="53"/>
      <c r="QS21" s="53"/>
      <c r="QT21" s="53"/>
      <c r="QU21" s="53"/>
      <c r="QV21" s="53"/>
      <c r="QW21" s="53"/>
      <c r="QX21" s="53"/>
      <c r="QY21" s="53"/>
      <c r="QZ21" s="53"/>
      <c r="RA21" s="53"/>
      <c r="RB21" s="53"/>
      <c r="RC21" s="53"/>
      <c r="RD21" s="53"/>
      <c r="RE21" s="53"/>
      <c r="RF21" s="53"/>
      <c r="RG21" s="53"/>
      <c r="RH21" s="53"/>
      <c r="RI21" s="53"/>
      <c r="RJ21" s="53"/>
      <c r="RK21" s="53"/>
      <c r="RL21" s="53"/>
      <c r="RM21" s="53"/>
      <c r="RN21" s="53"/>
      <c r="RO21" s="53"/>
      <c r="RP21" s="53"/>
      <c r="RQ21" s="53"/>
      <c r="RR21" s="53"/>
      <c r="RS21" s="53"/>
      <c r="RT21" s="53"/>
      <c r="RU21" s="53"/>
      <c r="RV21" s="53"/>
      <c r="RW21" s="53"/>
      <c r="RX21" s="53"/>
      <c r="RY21" s="53"/>
      <c r="RZ21" s="53"/>
      <c r="SA21" s="53"/>
      <c r="SB21" s="53"/>
      <c r="SC21" s="53"/>
      <c r="SD21" s="53"/>
      <c r="SE21" s="53"/>
      <c r="SF21" s="53"/>
      <c r="SQ21" s="71"/>
    </row>
    <row r="22" spans="2:862">
      <c r="B22" s="68">
        <v>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>
        <v>13</v>
      </c>
      <c r="W22" s="69"/>
      <c r="X22" s="69"/>
      <c r="Y22" s="69"/>
      <c r="Z22" s="69">
        <v>1.8</v>
      </c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>
        <v>540</v>
      </c>
      <c r="AL22" s="69">
        <v>240</v>
      </c>
      <c r="AM22" s="69">
        <v>4</v>
      </c>
      <c r="AN22" s="69">
        <v>7.8</v>
      </c>
      <c r="AO22" s="69"/>
      <c r="AP22" s="69">
        <v>33</v>
      </c>
      <c r="AQ22" s="69">
        <v>33</v>
      </c>
      <c r="AR22" s="69">
        <v>540</v>
      </c>
      <c r="AS22" s="69">
        <v>33</v>
      </c>
      <c r="AT22" s="69">
        <v>79</v>
      </c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>
        <v>79</v>
      </c>
      <c r="BN22" s="69">
        <v>46</v>
      </c>
      <c r="BO22" s="69"/>
      <c r="BP22" s="69"/>
      <c r="BQ22" s="69">
        <v>6.8</v>
      </c>
      <c r="BR22" s="69">
        <v>49</v>
      </c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69"/>
      <c r="GR22" s="69"/>
      <c r="GS22" s="69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  <c r="IR22" s="70"/>
      <c r="IS22" s="70"/>
      <c r="IT22" s="70"/>
      <c r="IU22" s="70"/>
      <c r="IV22" s="70"/>
      <c r="IW22" s="70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Q22" s="71"/>
    </row>
    <row r="23" spans="2:862">
      <c r="B23" s="68">
        <v>8</v>
      </c>
      <c r="C23" s="69" t="s">
        <v>2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>
        <v>23</v>
      </c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>
        <v>4</v>
      </c>
      <c r="BR23" s="69">
        <v>4.5</v>
      </c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>
        <v>23</v>
      </c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69"/>
      <c r="GR23" s="69"/>
      <c r="GS23" s="69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53"/>
      <c r="IY23" s="53"/>
      <c r="IZ23" s="53"/>
      <c r="JA23" s="53"/>
      <c r="JB23" s="53"/>
      <c r="JC23" s="53"/>
      <c r="JD23" s="53"/>
      <c r="JE23" s="53"/>
      <c r="JF23" s="53"/>
      <c r="JG23" s="53"/>
      <c r="JH23" s="53"/>
      <c r="JI23" s="53"/>
      <c r="JJ23" s="53"/>
      <c r="JK23" s="53"/>
      <c r="JL23" s="53"/>
      <c r="JM23" s="53"/>
      <c r="JN23" s="53"/>
      <c r="JO23" s="53"/>
      <c r="JP23" s="53"/>
      <c r="JQ23" s="53"/>
      <c r="JR23" s="53"/>
      <c r="JS23" s="53"/>
      <c r="JT23" s="53"/>
      <c r="JU23" s="53"/>
      <c r="JV23" s="53"/>
      <c r="JW23" s="53"/>
      <c r="JX23" s="53"/>
      <c r="JY23" s="53"/>
      <c r="JZ23" s="53"/>
      <c r="KA23" s="53"/>
      <c r="KB23" s="53"/>
      <c r="KC23" s="53"/>
      <c r="KD23" s="53"/>
      <c r="KE23" s="53"/>
      <c r="KF23" s="53"/>
      <c r="KG23" s="53"/>
      <c r="KH23" s="53"/>
      <c r="KI23" s="53"/>
      <c r="KJ23" s="53"/>
      <c r="KK23" s="53"/>
      <c r="KL23" s="53"/>
      <c r="KM23" s="53"/>
      <c r="KN23" s="53"/>
      <c r="KO23" s="53"/>
      <c r="KP23" s="53"/>
      <c r="KQ23" s="53"/>
      <c r="KR23" s="53"/>
      <c r="KS23" s="53"/>
      <c r="KT23" s="53"/>
      <c r="KU23" s="53"/>
      <c r="KV23" s="53"/>
      <c r="KW23" s="53"/>
      <c r="KX23" s="53"/>
      <c r="KY23" s="53"/>
      <c r="KZ23" s="53"/>
      <c r="LA23" s="53"/>
      <c r="LB23" s="53"/>
      <c r="LC23" s="53"/>
      <c r="LD23" s="53"/>
      <c r="LE23" s="53"/>
      <c r="LF23" s="53"/>
      <c r="LG23" s="53"/>
      <c r="LH23" s="53"/>
      <c r="LI23" s="53"/>
      <c r="LJ23" s="53"/>
      <c r="LK23" s="53"/>
      <c r="LL23" s="53"/>
      <c r="LM23" s="53"/>
      <c r="LN23" s="53"/>
      <c r="LO23" s="53"/>
      <c r="LP23" s="53"/>
      <c r="LQ23" s="53"/>
      <c r="LR23" s="53"/>
      <c r="LS23" s="53"/>
      <c r="LT23" s="53"/>
      <c r="LU23" s="53"/>
      <c r="LV23" s="53"/>
      <c r="LW23" s="53"/>
      <c r="LX23" s="53"/>
      <c r="LY23" s="53"/>
      <c r="LZ23" s="53"/>
      <c r="MA23" s="53"/>
      <c r="MB23" s="53"/>
      <c r="MC23" s="53"/>
      <c r="MD23" s="53"/>
      <c r="ME23" s="53"/>
      <c r="MF23" s="53"/>
      <c r="MG23" s="53"/>
      <c r="MH23" s="53"/>
      <c r="MI23" s="53"/>
      <c r="MJ23" s="53"/>
      <c r="MK23" s="53"/>
      <c r="ML23" s="53"/>
      <c r="MM23" s="53"/>
      <c r="MN23" s="53"/>
      <c r="MO23" s="53"/>
      <c r="MP23" s="53"/>
      <c r="MQ23" s="53"/>
      <c r="MR23" s="53"/>
      <c r="MS23" s="53"/>
      <c r="MT23" s="53"/>
      <c r="MU23" s="53"/>
      <c r="MV23" s="53"/>
      <c r="MW23" s="53"/>
      <c r="MX23" s="53"/>
      <c r="MY23" s="53"/>
      <c r="MZ23" s="53"/>
      <c r="NA23" s="53"/>
      <c r="NB23" s="53"/>
      <c r="NC23" s="53"/>
      <c r="ND23" s="53"/>
      <c r="NE23" s="53"/>
      <c r="NF23" s="53"/>
      <c r="NG23" s="53"/>
      <c r="NH23" s="53"/>
      <c r="NI23" s="53"/>
      <c r="NJ23" s="53"/>
      <c r="NK23" s="53"/>
      <c r="NL23" s="53"/>
      <c r="NM23" s="53"/>
      <c r="NN23" s="53"/>
      <c r="NO23" s="53"/>
      <c r="NP23" s="53"/>
      <c r="NQ23" s="53"/>
      <c r="NR23" s="53"/>
      <c r="NS23" s="53"/>
      <c r="NT23" s="53"/>
      <c r="NU23" s="53"/>
      <c r="NV23" s="53"/>
      <c r="NW23" s="53"/>
      <c r="NX23" s="53"/>
      <c r="NY23" s="53"/>
      <c r="NZ23" s="53"/>
      <c r="OA23" s="53"/>
      <c r="OB23" s="53"/>
      <c r="OC23" s="53"/>
      <c r="OD23" s="53"/>
      <c r="OE23" s="53"/>
      <c r="OF23" s="53"/>
      <c r="OG23" s="53"/>
      <c r="OH23" s="53"/>
      <c r="OI23" s="53"/>
      <c r="OJ23" s="53"/>
      <c r="OK23" s="53"/>
      <c r="OL23" s="53"/>
      <c r="OM23" s="53"/>
      <c r="ON23" s="53"/>
      <c r="OO23" s="53"/>
      <c r="OP23" s="53"/>
      <c r="OQ23" s="53"/>
      <c r="OR23" s="53"/>
      <c r="OS23" s="53"/>
      <c r="OT23" s="53"/>
      <c r="OU23" s="53"/>
      <c r="OV23" s="53"/>
      <c r="OW23" s="53"/>
      <c r="OX23" s="53"/>
      <c r="OY23" s="53"/>
      <c r="OZ23" s="53"/>
      <c r="PA23" s="53"/>
      <c r="PB23" s="53"/>
      <c r="PC23" s="53"/>
      <c r="PD23" s="53"/>
      <c r="PE23" s="53"/>
      <c r="PF23" s="53"/>
      <c r="PG23" s="53"/>
      <c r="PH23" s="53"/>
      <c r="PI23" s="53"/>
      <c r="PJ23" s="53"/>
      <c r="PK23" s="53"/>
      <c r="PL23" s="53"/>
      <c r="PM23" s="53"/>
      <c r="PN23" s="53"/>
      <c r="PO23" s="53"/>
      <c r="PP23" s="53"/>
      <c r="PQ23" s="53"/>
      <c r="PR23" s="53"/>
      <c r="PS23" s="53"/>
      <c r="PT23" s="53"/>
      <c r="PU23" s="53"/>
      <c r="PV23" s="53"/>
      <c r="PW23" s="53"/>
      <c r="PX23" s="53"/>
      <c r="PY23" s="53"/>
      <c r="PZ23" s="53"/>
      <c r="QA23" s="53"/>
      <c r="QB23" s="53"/>
      <c r="QC23" s="53"/>
      <c r="QD23" s="53"/>
      <c r="QE23" s="53"/>
      <c r="QF23" s="53"/>
      <c r="QG23" s="53"/>
      <c r="QH23" s="53"/>
      <c r="QI23" s="53"/>
      <c r="QJ23" s="53"/>
      <c r="QK23" s="53"/>
      <c r="QL23" s="53"/>
      <c r="QM23" s="53"/>
      <c r="QN23" s="53"/>
      <c r="QO23" s="53"/>
      <c r="QP23" s="53"/>
      <c r="QQ23" s="53"/>
      <c r="QR23" s="53"/>
      <c r="QS23" s="53"/>
      <c r="QT23" s="53"/>
      <c r="QU23" s="53"/>
      <c r="QV23" s="53"/>
      <c r="QW23" s="53"/>
      <c r="QX23" s="53"/>
      <c r="QY23" s="53"/>
      <c r="QZ23" s="53"/>
      <c r="RA23" s="53"/>
      <c r="RB23" s="53"/>
      <c r="RC23" s="53"/>
      <c r="RD23" s="53"/>
      <c r="RE23" s="53"/>
      <c r="RF23" s="53"/>
      <c r="RG23" s="53"/>
      <c r="RH23" s="53"/>
      <c r="RI23" s="53"/>
      <c r="RJ23" s="53"/>
      <c r="RK23" s="53"/>
      <c r="RL23" s="53"/>
      <c r="RM23" s="53"/>
      <c r="RN23" s="53"/>
      <c r="RO23" s="53"/>
      <c r="RP23" s="53"/>
      <c r="RQ23" s="53"/>
      <c r="RR23" s="53"/>
      <c r="RS23" s="53"/>
      <c r="RT23" s="53"/>
      <c r="RU23" s="53"/>
      <c r="RV23" s="53"/>
      <c r="RW23" s="53"/>
      <c r="RX23" s="53"/>
      <c r="RY23" s="53"/>
      <c r="RZ23" s="53"/>
      <c r="SA23" s="53"/>
      <c r="SB23" s="53"/>
      <c r="SC23" s="53"/>
      <c r="SD23" s="53"/>
      <c r="SE23" s="53"/>
      <c r="SF23" s="53"/>
      <c r="SQ23" s="71"/>
    </row>
    <row r="24" spans="2:862">
      <c r="B24" s="68">
        <v>3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>
        <v>6.8</v>
      </c>
      <c r="W24" s="69"/>
      <c r="X24" s="69"/>
      <c r="Y24" s="69"/>
      <c r="Z24" s="69">
        <v>13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>
        <v>4.5</v>
      </c>
      <c r="AL24" s="69">
        <v>4.5</v>
      </c>
      <c r="AM24" s="69">
        <v>4.5</v>
      </c>
      <c r="AN24" s="69"/>
      <c r="AO24" s="69"/>
      <c r="AP24" s="69">
        <v>2</v>
      </c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>
        <v>2</v>
      </c>
      <c r="BK24" s="69"/>
      <c r="BL24" s="69"/>
      <c r="BM24" s="69">
        <v>9.3000000000000007</v>
      </c>
      <c r="BN24" s="69">
        <v>49</v>
      </c>
      <c r="BO24" s="69"/>
      <c r="BP24" s="69"/>
      <c r="BQ24" s="69"/>
      <c r="BR24" s="69"/>
      <c r="BS24" s="69">
        <v>110</v>
      </c>
      <c r="BT24" s="69">
        <v>49</v>
      </c>
      <c r="BU24" s="69">
        <v>49</v>
      </c>
      <c r="BV24" s="69">
        <v>33</v>
      </c>
      <c r="BW24" s="69">
        <v>7.8</v>
      </c>
      <c r="BX24" s="69"/>
      <c r="BY24" s="69"/>
      <c r="BZ24" s="69"/>
      <c r="CA24" s="69"/>
      <c r="CB24" s="69"/>
      <c r="CC24" s="69">
        <v>23</v>
      </c>
      <c r="CD24" s="69"/>
      <c r="CE24" s="69">
        <v>70</v>
      </c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>
        <v>2</v>
      </c>
      <c r="DD24" s="69">
        <v>6.8</v>
      </c>
      <c r="DE24" s="69">
        <v>33</v>
      </c>
      <c r="DF24" s="69"/>
      <c r="DG24" s="69"/>
      <c r="DH24" s="69"/>
      <c r="DI24" s="69"/>
      <c r="DJ24" s="69">
        <v>33</v>
      </c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>
        <v>350</v>
      </c>
      <c r="EC24" s="69"/>
      <c r="ED24" s="69"/>
      <c r="EE24" s="69"/>
      <c r="EF24" s="69">
        <v>79</v>
      </c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>
        <v>2</v>
      </c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69"/>
      <c r="GR24" s="69"/>
      <c r="GS24" s="69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>
        <v>7.8</v>
      </c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>
        <v>13</v>
      </c>
      <c r="PK24" s="53">
        <v>110</v>
      </c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>
        <v>4</v>
      </c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Q24" s="71"/>
      <c r="VC24" s="62">
        <v>49</v>
      </c>
    </row>
    <row r="25" spans="2:862">
      <c r="B25" s="68">
        <v>16</v>
      </c>
      <c r="C25" s="69" t="s">
        <v>2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>
        <v>33</v>
      </c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>
        <v>2</v>
      </c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>
        <v>33</v>
      </c>
      <c r="EG25" s="69"/>
      <c r="EH25" s="69"/>
      <c r="EI25" s="69"/>
      <c r="EJ25" s="69"/>
      <c r="EK25" s="69"/>
      <c r="EL25" s="69"/>
      <c r="EM25" s="69">
        <v>350</v>
      </c>
      <c r="EN25" s="69">
        <v>2</v>
      </c>
      <c r="EO25" s="69">
        <v>79</v>
      </c>
      <c r="EP25" s="69">
        <v>17</v>
      </c>
      <c r="EQ25" s="69">
        <v>11</v>
      </c>
      <c r="ER25" s="69"/>
      <c r="ES25" s="69">
        <v>79</v>
      </c>
      <c r="ET25" s="69">
        <v>4.5</v>
      </c>
      <c r="EU25" s="69">
        <v>7.8</v>
      </c>
      <c r="EV25" s="69"/>
      <c r="EW25" s="69"/>
      <c r="EX25" s="69"/>
      <c r="EY25" s="69"/>
      <c r="EZ25" s="69"/>
      <c r="FA25" s="69">
        <v>2</v>
      </c>
      <c r="FB25" s="69"/>
      <c r="FC25" s="69">
        <v>2</v>
      </c>
      <c r="FD25" s="69">
        <v>70</v>
      </c>
      <c r="FE25" s="69"/>
      <c r="FF25" s="69"/>
      <c r="FG25" s="69"/>
      <c r="FH25" s="69"/>
      <c r="FI25" s="69"/>
      <c r="FJ25" s="69"/>
      <c r="FK25" s="69">
        <v>1.7</v>
      </c>
      <c r="FL25" s="69">
        <v>33</v>
      </c>
      <c r="FM25" s="69"/>
      <c r="FN25" s="69"/>
      <c r="FO25" s="69"/>
      <c r="FP25" s="69">
        <v>130</v>
      </c>
      <c r="FQ25" s="69">
        <v>110</v>
      </c>
      <c r="FR25" s="69"/>
      <c r="FS25" s="69"/>
      <c r="FV25" s="70"/>
      <c r="FW25" s="70"/>
      <c r="FX25" s="70"/>
      <c r="FY25" s="70"/>
      <c r="FZ25" s="70"/>
      <c r="GA25" s="70"/>
      <c r="GB25" s="70"/>
      <c r="GC25" s="70"/>
      <c r="GD25" s="70"/>
      <c r="GE25" s="70"/>
      <c r="GF25" s="70">
        <v>1.7</v>
      </c>
      <c r="GG25" s="70"/>
      <c r="GH25" s="70"/>
      <c r="GI25" s="70"/>
      <c r="GJ25" s="70"/>
      <c r="GK25" s="70"/>
      <c r="GL25" s="70">
        <v>13</v>
      </c>
      <c r="GM25" s="70">
        <v>4.5</v>
      </c>
      <c r="GN25" s="70">
        <v>7.8</v>
      </c>
      <c r="GO25" s="70"/>
      <c r="GP25" s="70"/>
      <c r="GQ25" s="69"/>
      <c r="GR25" s="69"/>
      <c r="GS25" s="69"/>
      <c r="GT25" s="70">
        <v>11</v>
      </c>
      <c r="GU25" s="70">
        <v>1.8</v>
      </c>
      <c r="GV25" s="70"/>
      <c r="GW25" s="70"/>
      <c r="GX25" s="70"/>
      <c r="GY25" s="70"/>
      <c r="GZ25" s="70"/>
      <c r="HA25" s="70"/>
      <c r="HB25" s="70"/>
      <c r="HC25" s="70"/>
      <c r="HD25" s="70"/>
      <c r="HE25" s="70"/>
      <c r="HF25" s="70"/>
      <c r="HG25" s="70"/>
      <c r="HH25" s="70"/>
      <c r="HI25" s="70"/>
      <c r="HJ25" s="70"/>
      <c r="HK25" s="70"/>
      <c r="HL25" s="70"/>
      <c r="HM25" s="70"/>
      <c r="HN25" s="70"/>
      <c r="HO25" s="70"/>
      <c r="HP25" s="70"/>
      <c r="HQ25" s="70"/>
      <c r="HR25" s="70"/>
      <c r="HS25" s="70"/>
      <c r="HT25" s="70"/>
      <c r="HU25" s="70">
        <v>23</v>
      </c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0"/>
      <c r="IT25" s="70"/>
      <c r="IU25" s="70"/>
      <c r="IV25" s="70"/>
      <c r="IW25" s="70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>
        <v>170</v>
      </c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>
        <v>17</v>
      </c>
      <c r="JU25" s="53"/>
      <c r="JV25" s="53"/>
      <c r="JW25" s="53"/>
      <c r="JX25" s="53">
        <v>22</v>
      </c>
      <c r="JY25" s="53"/>
      <c r="JZ25" s="53"/>
      <c r="KA25" s="53">
        <v>79</v>
      </c>
      <c r="KB25" s="53"/>
      <c r="KC25" s="53"/>
      <c r="KD25" s="53"/>
      <c r="KE25" s="53"/>
      <c r="KF25" s="53">
        <v>79</v>
      </c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>
        <v>6.1</v>
      </c>
      <c r="LC25" s="53">
        <v>13</v>
      </c>
      <c r="LD25" s="53"/>
      <c r="LE25" s="53">
        <v>27</v>
      </c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>
        <v>4.5</v>
      </c>
      <c r="LW25" s="53"/>
      <c r="LX25" s="53"/>
      <c r="LY25" s="53"/>
      <c r="LZ25" s="53"/>
      <c r="MA25" s="53"/>
      <c r="MB25" s="53"/>
      <c r="MC25" s="53">
        <v>79</v>
      </c>
      <c r="MD25" s="53">
        <v>2</v>
      </c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>
        <v>4</v>
      </c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>
        <v>13</v>
      </c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>
        <v>49</v>
      </c>
      <c r="NY25" s="53">
        <v>13</v>
      </c>
      <c r="NZ25" s="53">
        <v>49</v>
      </c>
      <c r="OA25" s="53">
        <v>7.8</v>
      </c>
      <c r="OB25" s="53"/>
      <c r="OC25" s="53"/>
      <c r="OD25" s="53"/>
      <c r="OE25" s="53">
        <v>70</v>
      </c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>
        <v>4.5</v>
      </c>
      <c r="OS25" s="53"/>
      <c r="OT25" s="53">
        <v>6.8</v>
      </c>
      <c r="OU25" s="53"/>
      <c r="OV25" s="53"/>
      <c r="OW25" s="53">
        <v>13</v>
      </c>
      <c r="OX25" s="53">
        <v>4.5</v>
      </c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>
        <v>7.8</v>
      </c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61"/>
      <c r="SD25" s="61"/>
      <c r="SE25" s="61"/>
      <c r="SF25" s="61"/>
      <c r="SQ25" s="71"/>
      <c r="TY25" s="62">
        <v>7.8</v>
      </c>
      <c r="UE25" s="62">
        <v>1.7</v>
      </c>
      <c r="UM25" s="62">
        <v>6.8</v>
      </c>
      <c r="XG25" s="62">
        <v>79</v>
      </c>
      <c r="XH25" s="62">
        <v>11</v>
      </c>
      <c r="XJ25" s="62">
        <v>4.5</v>
      </c>
      <c r="XL25" s="62">
        <v>13</v>
      </c>
      <c r="XM25" s="62">
        <v>1.7</v>
      </c>
      <c r="XN25" s="62">
        <v>4</v>
      </c>
      <c r="XQ25" s="62">
        <v>2</v>
      </c>
    </row>
    <row r="26" spans="2:862">
      <c r="B26" s="68">
        <v>16</v>
      </c>
      <c r="C26" s="69" t="s">
        <v>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69"/>
      <c r="GR26" s="69"/>
      <c r="GS26" s="69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  <c r="HU26" s="70"/>
      <c r="HV26" s="70"/>
      <c r="HW26" s="70"/>
      <c r="HX26" s="70"/>
      <c r="HY26" s="70"/>
      <c r="HZ26" s="70"/>
      <c r="IA26" s="70"/>
      <c r="IB26" s="70"/>
      <c r="IC26" s="70"/>
      <c r="ID26" s="70"/>
      <c r="IE26" s="70"/>
      <c r="IF26" s="70"/>
      <c r="IG26" s="70"/>
      <c r="IH26" s="70"/>
      <c r="II26" s="70"/>
      <c r="IJ26" s="70"/>
      <c r="IK26" s="70"/>
      <c r="IL26" s="70"/>
      <c r="IM26" s="70"/>
      <c r="IN26" s="70"/>
      <c r="IO26" s="70"/>
      <c r="IP26" s="70"/>
      <c r="IQ26" s="70"/>
      <c r="IR26" s="70"/>
      <c r="IS26" s="70"/>
      <c r="IT26" s="70"/>
      <c r="IU26" s="70"/>
      <c r="IV26" s="70"/>
      <c r="IW26" s="70"/>
      <c r="IX26" s="53"/>
      <c r="IY26" s="53"/>
      <c r="IZ26" s="53"/>
      <c r="JA26" s="53"/>
      <c r="JB26" s="53"/>
      <c r="JC26" s="53"/>
      <c r="JD26" s="53"/>
      <c r="JE26" s="53"/>
      <c r="JF26" s="53"/>
      <c r="JG26" s="53"/>
      <c r="JH26" s="53"/>
      <c r="JI26" s="53"/>
      <c r="JJ26" s="53"/>
      <c r="JK26" s="53"/>
      <c r="JL26" s="53"/>
      <c r="JM26" s="53"/>
      <c r="JN26" s="53"/>
      <c r="JO26" s="53"/>
      <c r="JP26" s="53"/>
      <c r="JQ26" s="53"/>
      <c r="JR26" s="53"/>
      <c r="JS26" s="53"/>
      <c r="JT26" s="53"/>
      <c r="JU26" s="53"/>
      <c r="JV26" s="53"/>
      <c r="JW26" s="53"/>
      <c r="JX26" s="53"/>
      <c r="JY26" s="53"/>
      <c r="JZ26" s="53"/>
      <c r="KA26" s="53"/>
      <c r="KB26" s="53"/>
      <c r="KC26" s="53"/>
      <c r="KD26" s="53"/>
      <c r="KE26" s="53"/>
      <c r="KF26" s="53"/>
      <c r="KG26" s="53"/>
      <c r="KH26" s="53"/>
      <c r="KI26" s="53"/>
      <c r="KJ26" s="53"/>
      <c r="KK26" s="53"/>
      <c r="KL26" s="53"/>
      <c r="KM26" s="53"/>
      <c r="KN26" s="53"/>
      <c r="KO26" s="53"/>
      <c r="KP26" s="53"/>
      <c r="KQ26" s="53"/>
      <c r="KR26" s="53"/>
      <c r="KS26" s="53"/>
      <c r="KT26" s="53"/>
      <c r="KU26" s="53"/>
      <c r="KV26" s="53"/>
      <c r="KW26" s="53"/>
      <c r="KX26" s="53"/>
      <c r="KY26" s="53"/>
      <c r="KZ26" s="53"/>
      <c r="LA26" s="53"/>
      <c r="LB26" s="53"/>
      <c r="LC26" s="53"/>
      <c r="LD26" s="53"/>
      <c r="LE26" s="53"/>
      <c r="LF26" s="53"/>
      <c r="LG26" s="53"/>
      <c r="LH26" s="53"/>
      <c r="LI26" s="53"/>
      <c r="LJ26" s="53"/>
      <c r="LK26" s="53"/>
      <c r="LL26" s="53"/>
      <c r="LM26" s="53"/>
      <c r="LN26" s="53"/>
      <c r="LO26" s="53"/>
      <c r="LP26" s="53"/>
      <c r="LQ26" s="53"/>
      <c r="LR26" s="53"/>
      <c r="LS26" s="53"/>
      <c r="LT26" s="53"/>
      <c r="LU26" s="53"/>
      <c r="LV26" s="53"/>
      <c r="LW26" s="53"/>
      <c r="LX26" s="53"/>
      <c r="LY26" s="53"/>
      <c r="LZ26" s="53"/>
      <c r="MA26" s="53"/>
      <c r="MB26" s="53"/>
      <c r="MC26" s="53"/>
      <c r="MD26" s="53"/>
      <c r="ME26" s="53"/>
      <c r="MF26" s="53"/>
      <c r="MG26" s="53"/>
      <c r="MH26" s="53"/>
      <c r="MI26" s="53"/>
      <c r="MJ26" s="53"/>
      <c r="MK26" s="53"/>
      <c r="ML26" s="53"/>
      <c r="MM26" s="53"/>
      <c r="MN26" s="53"/>
      <c r="MO26" s="53"/>
      <c r="MP26" s="53"/>
      <c r="MQ26" s="53"/>
      <c r="MR26" s="53"/>
      <c r="MS26" s="53"/>
      <c r="MT26" s="53"/>
      <c r="MU26" s="53"/>
      <c r="MV26" s="53"/>
      <c r="MW26" s="53"/>
      <c r="MX26" s="53"/>
      <c r="MY26" s="53"/>
      <c r="MZ26" s="53"/>
      <c r="NA26" s="53"/>
      <c r="NB26" s="53"/>
      <c r="NC26" s="53"/>
      <c r="ND26" s="53"/>
      <c r="NE26" s="53"/>
      <c r="NF26" s="53"/>
      <c r="NG26" s="53"/>
      <c r="NH26" s="53"/>
      <c r="NI26" s="53"/>
      <c r="NJ26" s="53"/>
      <c r="NK26" s="53"/>
      <c r="NL26" s="53"/>
      <c r="NM26" s="53"/>
      <c r="NN26" s="53"/>
      <c r="NO26" s="53"/>
      <c r="NP26" s="53"/>
      <c r="NQ26" s="53"/>
      <c r="NR26" s="53"/>
      <c r="NS26" s="53"/>
      <c r="NT26" s="53"/>
      <c r="NU26" s="53"/>
      <c r="NV26" s="53"/>
      <c r="NW26" s="53"/>
      <c r="NX26" s="53"/>
      <c r="NY26" s="53"/>
      <c r="NZ26" s="53"/>
      <c r="OA26" s="53"/>
      <c r="OB26" s="53"/>
      <c r="OC26" s="53"/>
      <c r="OD26" s="53"/>
      <c r="OE26" s="53"/>
      <c r="OF26" s="53"/>
      <c r="OG26" s="53"/>
      <c r="OH26" s="53"/>
      <c r="OI26" s="53"/>
      <c r="OJ26" s="53"/>
      <c r="OK26" s="53"/>
      <c r="OL26" s="53"/>
      <c r="OM26" s="53"/>
      <c r="ON26" s="53"/>
      <c r="OO26" s="53"/>
      <c r="OP26" s="53"/>
      <c r="OQ26" s="53"/>
      <c r="OR26" s="53"/>
      <c r="OS26" s="53"/>
      <c r="OT26" s="53"/>
      <c r="OU26" s="53"/>
      <c r="OV26" s="53"/>
      <c r="OW26" s="53"/>
      <c r="OX26" s="53"/>
      <c r="OY26" s="53"/>
      <c r="OZ26" s="53"/>
      <c r="PA26" s="53"/>
      <c r="PB26" s="53"/>
      <c r="PC26" s="53"/>
      <c r="PD26" s="53"/>
      <c r="PE26" s="53"/>
      <c r="PF26" s="53"/>
      <c r="PG26" s="53"/>
      <c r="PH26" s="53"/>
      <c r="PI26" s="53"/>
      <c r="PJ26" s="53"/>
      <c r="PK26" s="53"/>
      <c r="PL26" s="53"/>
      <c r="PM26" s="53"/>
      <c r="PN26" s="53"/>
      <c r="PO26" s="53"/>
      <c r="PP26" s="53"/>
      <c r="PQ26" s="53"/>
      <c r="PR26" s="53"/>
      <c r="PS26" s="53"/>
      <c r="PT26" s="53"/>
      <c r="PU26" s="53"/>
      <c r="PV26" s="53"/>
      <c r="PW26" s="53"/>
      <c r="PX26" s="53"/>
      <c r="PY26" s="53"/>
      <c r="PZ26" s="53"/>
      <c r="QA26" s="53"/>
      <c r="QB26" s="53"/>
      <c r="QC26" s="53"/>
      <c r="QD26" s="53"/>
      <c r="QE26" s="53"/>
      <c r="QF26" s="53"/>
      <c r="QG26" s="53"/>
      <c r="QH26" s="53"/>
      <c r="QI26" s="53"/>
      <c r="QJ26" s="53"/>
      <c r="QK26" s="53"/>
      <c r="QL26" s="53"/>
      <c r="QM26" s="53"/>
      <c r="QN26" s="53"/>
      <c r="QO26" s="53"/>
      <c r="QP26" s="53"/>
      <c r="QQ26" s="53"/>
      <c r="QR26" s="53"/>
      <c r="QS26" s="53"/>
      <c r="QT26" s="53"/>
      <c r="QU26" s="53"/>
      <c r="QV26" s="53"/>
      <c r="QW26" s="53"/>
      <c r="QX26" s="53"/>
      <c r="QY26" s="53"/>
      <c r="QZ26" s="53"/>
      <c r="RA26" s="53"/>
      <c r="RB26" s="53"/>
      <c r="RC26" s="53"/>
      <c r="RD26" s="53"/>
      <c r="RE26" s="53"/>
      <c r="RF26" s="53"/>
      <c r="RG26" s="53"/>
      <c r="RH26" s="53"/>
      <c r="RI26" s="53"/>
      <c r="RJ26" s="53"/>
      <c r="RK26" s="53"/>
      <c r="RL26" s="53"/>
      <c r="RM26" s="53"/>
      <c r="RN26" s="53"/>
      <c r="RO26" s="53"/>
      <c r="RP26" s="53"/>
      <c r="RQ26" s="53"/>
      <c r="RR26" s="53"/>
      <c r="RS26" s="53"/>
      <c r="RT26" s="53"/>
      <c r="RU26" s="53"/>
      <c r="RV26" s="53"/>
      <c r="RW26" s="53"/>
      <c r="RX26" s="53"/>
      <c r="RY26" s="53"/>
      <c r="RZ26" s="53"/>
      <c r="SA26" s="53"/>
      <c r="SB26" s="53"/>
      <c r="SC26" s="61"/>
      <c r="SD26" s="61"/>
      <c r="SE26" s="61"/>
      <c r="SF26" s="61"/>
      <c r="SQ26" s="71"/>
      <c r="AAQ26" s="62">
        <v>4.5</v>
      </c>
    </row>
    <row r="27" spans="2:862">
      <c r="B27" s="68">
        <v>84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>
        <v>2</v>
      </c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>
        <v>46</v>
      </c>
      <c r="EG27" s="69"/>
      <c r="EH27" s="69"/>
      <c r="EI27" s="69"/>
      <c r="EJ27" s="69">
        <v>7.8</v>
      </c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69"/>
      <c r="GR27" s="69"/>
      <c r="GS27" s="69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53"/>
      <c r="IY27" s="53"/>
      <c r="IZ27" s="53"/>
      <c r="JA27" s="53"/>
      <c r="JB27" s="53"/>
      <c r="JC27" s="53"/>
      <c r="JD27" s="53"/>
      <c r="JE27" s="53"/>
      <c r="JF27" s="53"/>
      <c r="JG27" s="53"/>
      <c r="JH27" s="53"/>
      <c r="JI27" s="53"/>
      <c r="JJ27" s="53"/>
      <c r="JK27" s="53"/>
      <c r="JL27" s="53"/>
      <c r="JM27" s="53"/>
      <c r="JN27" s="53"/>
      <c r="JO27" s="53"/>
      <c r="JP27" s="53"/>
      <c r="JQ27" s="53"/>
      <c r="JR27" s="53"/>
      <c r="JS27" s="53"/>
      <c r="JT27" s="53"/>
      <c r="JU27" s="53"/>
      <c r="JV27" s="53"/>
      <c r="JW27" s="53"/>
      <c r="JX27" s="53"/>
      <c r="JY27" s="53"/>
      <c r="JZ27" s="53"/>
      <c r="KA27" s="53"/>
      <c r="KB27" s="53"/>
      <c r="KC27" s="53"/>
      <c r="KD27" s="53"/>
      <c r="KE27" s="53"/>
      <c r="KF27" s="53"/>
      <c r="KG27" s="53"/>
      <c r="KH27" s="53"/>
      <c r="KI27" s="53"/>
      <c r="KJ27" s="53"/>
      <c r="KK27" s="53"/>
      <c r="KL27" s="53"/>
      <c r="KM27" s="53"/>
      <c r="KN27" s="53"/>
      <c r="KO27" s="53"/>
      <c r="KP27" s="53"/>
      <c r="KQ27" s="53"/>
      <c r="KR27" s="53"/>
      <c r="KS27" s="53"/>
      <c r="KT27" s="53"/>
      <c r="KU27" s="53"/>
      <c r="KV27" s="53"/>
      <c r="KW27" s="53"/>
      <c r="KX27" s="53"/>
      <c r="KY27" s="53"/>
      <c r="KZ27" s="53"/>
      <c r="LA27" s="53"/>
      <c r="LB27" s="53"/>
      <c r="LC27" s="53"/>
      <c r="LD27" s="53"/>
      <c r="LE27" s="53"/>
      <c r="LF27" s="53"/>
      <c r="LG27" s="53"/>
      <c r="LH27" s="53"/>
      <c r="LI27" s="53"/>
      <c r="LJ27" s="53"/>
      <c r="LK27" s="53"/>
      <c r="LL27" s="53"/>
      <c r="LM27" s="53"/>
      <c r="LN27" s="53"/>
      <c r="LO27" s="53"/>
      <c r="LP27" s="53"/>
      <c r="LQ27" s="53"/>
      <c r="LR27" s="53"/>
      <c r="LS27" s="53"/>
      <c r="LT27" s="53"/>
      <c r="LU27" s="53"/>
      <c r="LV27" s="53"/>
      <c r="LW27" s="53"/>
      <c r="LX27" s="53"/>
      <c r="LY27" s="53"/>
      <c r="LZ27" s="53"/>
      <c r="MA27" s="53"/>
      <c r="MB27" s="53"/>
      <c r="MC27" s="53"/>
      <c r="MD27" s="53"/>
      <c r="ME27" s="53"/>
      <c r="MF27" s="53"/>
      <c r="MG27" s="53"/>
      <c r="MH27" s="53"/>
      <c r="MI27" s="53"/>
      <c r="MJ27" s="53"/>
      <c r="MK27" s="53"/>
      <c r="ML27" s="53"/>
      <c r="MM27" s="53"/>
      <c r="MN27" s="53"/>
      <c r="MO27" s="53"/>
      <c r="MP27" s="53"/>
      <c r="MQ27" s="53"/>
      <c r="MR27" s="53"/>
      <c r="MS27" s="53"/>
      <c r="MT27" s="53"/>
      <c r="MU27" s="53"/>
      <c r="MV27" s="53"/>
      <c r="MW27" s="53"/>
      <c r="MX27" s="53"/>
      <c r="MY27" s="53"/>
      <c r="MZ27" s="53"/>
      <c r="NA27" s="53"/>
      <c r="NB27" s="53"/>
      <c r="NC27" s="53"/>
      <c r="ND27" s="53"/>
      <c r="NE27" s="53"/>
      <c r="NF27" s="53"/>
      <c r="NG27" s="53"/>
      <c r="NH27" s="53"/>
      <c r="NI27" s="53"/>
      <c r="NJ27" s="53"/>
      <c r="NK27" s="53"/>
      <c r="NL27" s="53"/>
      <c r="NM27" s="53"/>
      <c r="NN27" s="53"/>
      <c r="NO27" s="53"/>
      <c r="NP27" s="53"/>
      <c r="NQ27" s="53"/>
      <c r="NR27" s="53"/>
      <c r="NS27" s="53"/>
      <c r="NT27" s="53"/>
      <c r="NU27" s="53"/>
      <c r="NV27" s="53"/>
      <c r="NW27" s="53">
        <v>110</v>
      </c>
      <c r="NX27" s="53">
        <v>33</v>
      </c>
      <c r="NY27" s="53">
        <v>49</v>
      </c>
      <c r="NZ27" s="53">
        <v>17</v>
      </c>
      <c r="OA27" s="53">
        <v>4.5</v>
      </c>
      <c r="OB27" s="53"/>
      <c r="OC27" s="53"/>
      <c r="OD27" s="53"/>
      <c r="OE27" s="53"/>
      <c r="OF27" s="53"/>
      <c r="OG27" s="53"/>
      <c r="OH27" s="53"/>
      <c r="OI27" s="53"/>
      <c r="OJ27" s="53"/>
      <c r="OK27" s="53"/>
      <c r="OL27" s="53"/>
      <c r="OM27" s="53"/>
      <c r="ON27" s="53"/>
      <c r="OO27" s="53"/>
      <c r="OP27" s="53"/>
      <c r="OQ27" s="53"/>
      <c r="OR27" s="53"/>
      <c r="OS27" s="53"/>
      <c r="OT27" s="53"/>
      <c r="OU27" s="53"/>
      <c r="OV27" s="53"/>
      <c r="OW27" s="53"/>
      <c r="OX27" s="53"/>
      <c r="OY27" s="53"/>
      <c r="OZ27" s="53"/>
      <c r="PA27" s="53"/>
      <c r="PB27" s="53"/>
      <c r="PC27" s="53"/>
      <c r="PD27" s="53"/>
      <c r="PE27" s="53"/>
      <c r="PF27" s="53"/>
      <c r="PG27" s="53"/>
      <c r="PH27" s="53"/>
      <c r="PI27" s="53"/>
      <c r="PJ27" s="53"/>
      <c r="PK27" s="53"/>
      <c r="PL27" s="53"/>
      <c r="PM27" s="53"/>
      <c r="PN27" s="53"/>
      <c r="PO27" s="53"/>
      <c r="PP27" s="53"/>
      <c r="PQ27" s="53"/>
      <c r="PR27" s="53"/>
      <c r="PS27" s="53"/>
      <c r="PT27" s="53"/>
      <c r="PU27" s="53"/>
      <c r="PV27" s="53"/>
      <c r="PW27" s="53"/>
      <c r="PX27" s="53"/>
      <c r="PY27" s="53"/>
      <c r="PZ27" s="53"/>
      <c r="QA27" s="53"/>
      <c r="QB27" s="53"/>
      <c r="QC27" s="53"/>
      <c r="QD27" s="53"/>
      <c r="QE27" s="53"/>
      <c r="QF27" s="53"/>
      <c r="QG27" s="53"/>
      <c r="QH27" s="53"/>
      <c r="QI27" s="53"/>
      <c r="QJ27" s="53"/>
      <c r="QK27" s="53"/>
      <c r="QL27" s="53"/>
      <c r="QM27" s="53"/>
      <c r="QN27" s="53"/>
      <c r="QO27" s="53"/>
      <c r="QP27" s="53"/>
      <c r="QQ27" s="53"/>
      <c r="QR27" s="53"/>
      <c r="QS27" s="53"/>
      <c r="QT27" s="53"/>
      <c r="QU27" s="53"/>
      <c r="QV27" s="53"/>
      <c r="QW27" s="53"/>
      <c r="QX27" s="53"/>
      <c r="QY27" s="53"/>
      <c r="QZ27" s="53"/>
      <c r="RA27" s="53"/>
      <c r="RB27" s="53"/>
      <c r="RC27" s="53"/>
      <c r="RD27" s="53"/>
      <c r="RE27" s="53"/>
      <c r="RF27" s="53"/>
      <c r="RG27" s="53"/>
      <c r="RH27" s="53"/>
      <c r="RI27" s="53"/>
      <c r="RJ27" s="53"/>
      <c r="RK27" s="53"/>
      <c r="RL27" s="53"/>
      <c r="RM27" s="53"/>
      <c r="RN27" s="53"/>
      <c r="RO27" s="53"/>
      <c r="RP27" s="53"/>
      <c r="RQ27" s="53"/>
      <c r="RR27" s="53"/>
      <c r="RS27" s="53"/>
      <c r="RT27" s="53"/>
      <c r="RU27" s="53"/>
      <c r="RV27" s="53"/>
      <c r="RW27" s="53"/>
      <c r="RX27" s="53"/>
      <c r="RY27" s="53"/>
      <c r="RZ27" s="53"/>
      <c r="SA27" s="53"/>
      <c r="SB27" s="53"/>
      <c r="SC27" s="61"/>
      <c r="SD27" s="61"/>
      <c r="SE27" s="61"/>
      <c r="SF27" s="61"/>
      <c r="SQ27" s="71"/>
      <c r="UE27" s="62">
        <v>17</v>
      </c>
      <c r="XC27" s="62">
        <v>13</v>
      </c>
      <c r="XQ27" s="62">
        <v>13</v>
      </c>
      <c r="AAQ27" s="62">
        <v>6.8</v>
      </c>
    </row>
    <row r="28" spans="2:862">
      <c r="B28" s="68">
        <v>83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>
        <v>7.8</v>
      </c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>
        <v>49</v>
      </c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69"/>
      <c r="GR28" s="69"/>
      <c r="GS28" s="69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  <c r="HU28" s="70"/>
      <c r="HV28" s="70"/>
      <c r="HW28" s="70"/>
      <c r="HX28" s="70"/>
      <c r="HY28" s="70"/>
      <c r="HZ28" s="70"/>
      <c r="IA28" s="70"/>
      <c r="IB28" s="70"/>
      <c r="IC28" s="70"/>
      <c r="ID28" s="70"/>
      <c r="IE28" s="70"/>
      <c r="IF28" s="70"/>
      <c r="IG28" s="70"/>
      <c r="IH28" s="70"/>
      <c r="II28" s="70"/>
      <c r="IJ28" s="70"/>
      <c r="IK28" s="70"/>
      <c r="IL28" s="70"/>
      <c r="IM28" s="70"/>
      <c r="IN28" s="70"/>
      <c r="IO28" s="70"/>
      <c r="IP28" s="70"/>
      <c r="IQ28" s="70"/>
      <c r="IR28" s="70"/>
      <c r="IS28" s="70"/>
      <c r="IT28" s="70"/>
      <c r="IU28" s="70"/>
      <c r="IV28" s="70"/>
      <c r="IW28" s="70"/>
      <c r="IX28" s="53"/>
      <c r="IY28" s="53"/>
      <c r="IZ28" s="53"/>
      <c r="JA28" s="53"/>
      <c r="JB28" s="53"/>
      <c r="JC28" s="53"/>
      <c r="JD28" s="53"/>
      <c r="JE28" s="53"/>
      <c r="JF28" s="53"/>
      <c r="JG28" s="53"/>
      <c r="JH28" s="53"/>
      <c r="JI28" s="53"/>
      <c r="JJ28" s="53"/>
      <c r="JK28" s="53"/>
      <c r="JL28" s="53"/>
      <c r="JM28" s="53"/>
      <c r="JN28" s="53"/>
      <c r="JO28" s="53"/>
      <c r="JP28" s="53"/>
      <c r="JQ28" s="53"/>
      <c r="JR28" s="53"/>
      <c r="JS28" s="53"/>
      <c r="JT28" s="53"/>
      <c r="JU28" s="53"/>
      <c r="JV28" s="53"/>
      <c r="JW28" s="53"/>
      <c r="JX28" s="53"/>
      <c r="JY28" s="53"/>
      <c r="JZ28" s="53"/>
      <c r="KA28" s="53"/>
      <c r="KB28" s="53"/>
      <c r="KC28" s="53"/>
      <c r="KD28" s="53"/>
      <c r="KE28" s="53"/>
      <c r="KF28" s="53"/>
      <c r="KG28" s="53"/>
      <c r="KH28" s="53"/>
      <c r="KI28" s="53"/>
      <c r="KJ28" s="53"/>
      <c r="KK28" s="53"/>
      <c r="KL28" s="53"/>
      <c r="KM28" s="53"/>
      <c r="KN28" s="53"/>
      <c r="KO28" s="53"/>
      <c r="KP28" s="53"/>
      <c r="KQ28" s="53"/>
      <c r="KR28" s="53"/>
      <c r="KS28" s="53"/>
      <c r="KT28" s="53"/>
      <c r="KU28" s="53"/>
      <c r="KV28" s="53"/>
      <c r="KW28" s="53"/>
      <c r="KX28" s="53"/>
      <c r="KY28" s="53"/>
      <c r="KZ28" s="53"/>
      <c r="LA28" s="53"/>
      <c r="LB28" s="53"/>
      <c r="LC28" s="53"/>
      <c r="LD28" s="53"/>
      <c r="LE28" s="53"/>
      <c r="LF28" s="53"/>
      <c r="LG28" s="53"/>
      <c r="LH28" s="53"/>
      <c r="LI28" s="53"/>
      <c r="LJ28" s="53"/>
      <c r="LK28" s="53"/>
      <c r="LL28" s="53"/>
      <c r="LM28" s="53"/>
      <c r="LN28" s="53"/>
      <c r="LO28" s="53"/>
      <c r="LP28" s="53"/>
      <c r="LQ28" s="53"/>
      <c r="LR28" s="53"/>
      <c r="LS28" s="53"/>
      <c r="LT28" s="53"/>
      <c r="LU28" s="53"/>
      <c r="LV28" s="53"/>
      <c r="LW28" s="53"/>
      <c r="LX28" s="53"/>
      <c r="LY28" s="53"/>
      <c r="LZ28" s="53"/>
      <c r="MA28" s="53"/>
      <c r="MB28" s="53"/>
      <c r="MC28" s="53"/>
      <c r="MD28" s="53"/>
      <c r="ME28" s="53"/>
      <c r="MF28" s="53"/>
      <c r="MG28" s="53"/>
      <c r="MH28" s="53"/>
      <c r="MI28" s="53"/>
      <c r="MJ28" s="53"/>
      <c r="MK28" s="53"/>
      <c r="ML28" s="53"/>
      <c r="MM28" s="53"/>
      <c r="MN28" s="53"/>
      <c r="MO28" s="53"/>
      <c r="MP28" s="53"/>
      <c r="MQ28" s="53"/>
      <c r="MR28" s="53"/>
      <c r="MS28" s="53"/>
      <c r="MT28" s="53"/>
      <c r="MU28" s="53"/>
      <c r="MV28" s="53"/>
      <c r="MW28" s="53"/>
      <c r="MX28" s="53"/>
      <c r="MY28" s="53"/>
      <c r="MZ28" s="53"/>
      <c r="NA28" s="53"/>
      <c r="NB28" s="53"/>
      <c r="NC28" s="53"/>
      <c r="ND28" s="53"/>
      <c r="NE28" s="53"/>
      <c r="NF28" s="53"/>
      <c r="NG28" s="53"/>
      <c r="NH28" s="53"/>
      <c r="NI28" s="53"/>
      <c r="NJ28" s="53"/>
      <c r="NK28" s="53"/>
      <c r="NL28" s="53"/>
      <c r="NM28" s="53"/>
      <c r="NN28" s="53"/>
      <c r="NO28" s="53"/>
      <c r="NP28" s="53"/>
      <c r="NQ28" s="53"/>
      <c r="NR28" s="53"/>
      <c r="NS28" s="53"/>
      <c r="NT28" s="53"/>
      <c r="NU28" s="53"/>
      <c r="NV28" s="53"/>
      <c r="NW28" s="53">
        <v>33</v>
      </c>
      <c r="NX28" s="53">
        <v>49</v>
      </c>
      <c r="NY28" s="53">
        <v>14</v>
      </c>
      <c r="NZ28" s="53">
        <v>170</v>
      </c>
      <c r="OA28" s="53">
        <v>70</v>
      </c>
      <c r="OB28" s="53">
        <v>11</v>
      </c>
      <c r="OC28" s="53"/>
      <c r="OD28" s="53"/>
      <c r="OE28" s="53"/>
      <c r="OF28" s="53"/>
      <c r="OG28" s="53"/>
      <c r="OH28" s="53"/>
      <c r="OI28" s="53"/>
      <c r="OJ28" s="53"/>
      <c r="OK28" s="53"/>
      <c r="OL28" s="53"/>
      <c r="OM28" s="53"/>
      <c r="ON28" s="53"/>
      <c r="OO28" s="53"/>
      <c r="OP28" s="53"/>
      <c r="OQ28" s="53"/>
      <c r="OR28" s="53"/>
      <c r="OS28" s="53"/>
      <c r="OT28" s="53"/>
      <c r="OU28" s="53"/>
      <c r="OV28" s="53"/>
      <c r="OW28" s="53"/>
      <c r="OX28" s="53"/>
      <c r="OY28" s="53"/>
      <c r="OZ28" s="53"/>
      <c r="PA28" s="53"/>
      <c r="PB28" s="53"/>
      <c r="PC28" s="53"/>
      <c r="PD28" s="53"/>
      <c r="PE28" s="53"/>
      <c r="PF28" s="53"/>
      <c r="PG28" s="53"/>
      <c r="PH28" s="53"/>
      <c r="PI28" s="53"/>
      <c r="PJ28" s="53"/>
      <c r="PK28" s="53"/>
      <c r="PL28" s="53"/>
      <c r="PM28" s="53"/>
      <c r="PN28" s="53"/>
      <c r="PO28" s="53"/>
      <c r="PP28" s="53"/>
      <c r="PQ28" s="53"/>
      <c r="PR28" s="53"/>
      <c r="PS28" s="53"/>
      <c r="PT28" s="53"/>
      <c r="PU28" s="53"/>
      <c r="PV28" s="53"/>
      <c r="PW28" s="53"/>
      <c r="PX28" s="53"/>
      <c r="PY28" s="53"/>
      <c r="PZ28" s="53"/>
      <c r="QA28" s="53"/>
      <c r="QB28" s="53"/>
      <c r="QC28" s="53"/>
      <c r="QD28" s="53"/>
      <c r="QE28" s="53"/>
      <c r="QF28" s="53"/>
      <c r="QG28" s="53"/>
      <c r="QH28" s="53"/>
      <c r="QI28" s="53"/>
      <c r="QJ28" s="53"/>
      <c r="QK28" s="53"/>
      <c r="QL28" s="53"/>
      <c r="QM28" s="53"/>
      <c r="QN28" s="53"/>
      <c r="QO28" s="53"/>
      <c r="QP28" s="53"/>
      <c r="QQ28" s="53"/>
      <c r="QR28" s="53"/>
      <c r="QS28" s="53"/>
      <c r="QT28" s="53"/>
      <c r="QU28" s="53"/>
      <c r="QV28" s="53"/>
      <c r="QW28" s="53"/>
      <c r="QX28" s="53"/>
      <c r="QY28" s="53"/>
      <c r="QZ28" s="53"/>
      <c r="RA28" s="53"/>
      <c r="RB28" s="53"/>
      <c r="RC28" s="53"/>
      <c r="RD28" s="53"/>
      <c r="RE28" s="53"/>
      <c r="RF28" s="53"/>
      <c r="RG28" s="53"/>
      <c r="RH28" s="53"/>
      <c r="RI28" s="53"/>
      <c r="RJ28" s="53"/>
      <c r="RK28" s="53"/>
      <c r="RL28" s="53"/>
      <c r="RM28" s="53"/>
      <c r="RN28" s="53"/>
      <c r="RO28" s="53"/>
      <c r="RP28" s="53"/>
      <c r="RQ28" s="53"/>
      <c r="RR28" s="53"/>
      <c r="RS28" s="53"/>
      <c r="RT28" s="53"/>
      <c r="RU28" s="53"/>
      <c r="RV28" s="53"/>
      <c r="RW28" s="53"/>
      <c r="RX28" s="53"/>
      <c r="RY28" s="53"/>
      <c r="RZ28" s="53"/>
      <c r="SA28" s="53"/>
      <c r="SB28" s="53"/>
      <c r="SC28" s="61"/>
      <c r="SD28" s="61"/>
      <c r="SE28" s="61"/>
      <c r="SF28" s="61"/>
      <c r="SQ28" s="71"/>
      <c r="TY28" s="62">
        <v>4.5</v>
      </c>
      <c r="UE28" s="62">
        <v>1.7</v>
      </c>
      <c r="UM28" s="62">
        <v>1.7</v>
      </c>
      <c r="XC28" s="62">
        <v>2</v>
      </c>
      <c r="XG28" s="62">
        <v>1.7</v>
      </c>
      <c r="XJ28" s="62">
        <v>1.7</v>
      </c>
      <c r="XL28" s="62">
        <v>1.7</v>
      </c>
      <c r="XM28" s="62">
        <v>1.7</v>
      </c>
      <c r="XN28" s="62">
        <v>2</v>
      </c>
      <c r="XQ28" s="62">
        <v>4.5</v>
      </c>
      <c r="AAQ28" s="62">
        <v>11</v>
      </c>
    </row>
    <row r="29" spans="2:862">
      <c r="B29" s="74">
        <v>5</v>
      </c>
      <c r="C29" s="70" t="s">
        <v>2</v>
      </c>
      <c r="FV29" s="70"/>
      <c r="FW29" s="70"/>
      <c r="FX29" s="70"/>
      <c r="FY29" s="70"/>
      <c r="FZ29" s="70"/>
      <c r="GA29" s="70"/>
      <c r="GB29" s="70"/>
      <c r="GC29" s="70"/>
      <c r="GD29" s="70"/>
      <c r="GE29" s="70"/>
      <c r="GF29" s="70"/>
      <c r="GG29" s="70"/>
      <c r="GH29" s="70"/>
      <c r="GI29" s="70"/>
      <c r="GJ29" s="70"/>
      <c r="GK29" s="70"/>
      <c r="GL29" s="70"/>
      <c r="GM29" s="70"/>
      <c r="GN29" s="70"/>
      <c r="GO29" s="70"/>
      <c r="GP29" s="70"/>
      <c r="GQ29" s="69">
        <v>33</v>
      </c>
      <c r="GR29" s="69">
        <v>130</v>
      </c>
      <c r="GS29" s="69">
        <v>7.8</v>
      </c>
      <c r="GT29" s="70"/>
      <c r="GU29" s="70"/>
      <c r="GV29" s="70"/>
      <c r="GW29" s="70"/>
      <c r="GX29" s="70"/>
      <c r="GY29" s="70"/>
      <c r="GZ29" s="70"/>
      <c r="HA29" s="70"/>
      <c r="HB29" s="70"/>
      <c r="HC29" s="70"/>
      <c r="HD29" s="70"/>
      <c r="HE29" s="70"/>
      <c r="HF29" s="70"/>
      <c r="HG29" s="70"/>
      <c r="HH29" s="70"/>
      <c r="HI29" s="70"/>
      <c r="HJ29" s="70"/>
      <c r="HK29" s="70"/>
      <c r="HL29" s="70"/>
      <c r="HM29" s="70"/>
      <c r="HN29" s="70"/>
      <c r="HO29" s="70"/>
      <c r="HP29" s="70"/>
      <c r="HQ29" s="70"/>
      <c r="HR29" s="70"/>
      <c r="HS29" s="70"/>
      <c r="HT29" s="70"/>
      <c r="HU29" s="70"/>
      <c r="HV29" s="70"/>
      <c r="HW29" s="70"/>
      <c r="HX29" s="70"/>
      <c r="HY29" s="70"/>
      <c r="HZ29" s="70"/>
      <c r="IA29" s="70"/>
      <c r="IB29" s="70"/>
      <c r="IC29" s="70"/>
      <c r="ID29" s="70"/>
      <c r="IE29" s="70"/>
      <c r="IF29" s="70"/>
      <c r="IG29" s="70"/>
      <c r="IH29" s="70"/>
      <c r="II29" s="70"/>
      <c r="IJ29" s="70"/>
      <c r="IK29" s="70"/>
      <c r="IL29" s="70"/>
      <c r="IM29" s="70"/>
      <c r="IN29" s="70"/>
      <c r="IO29" s="70"/>
      <c r="IP29" s="70"/>
      <c r="IQ29" s="70"/>
      <c r="IR29" s="70"/>
      <c r="IS29" s="70"/>
      <c r="IT29" s="70"/>
      <c r="IU29" s="70"/>
      <c r="IV29" s="70"/>
      <c r="IX29" s="53"/>
      <c r="IY29" s="53"/>
      <c r="IZ29" s="53"/>
      <c r="JA29" s="53"/>
      <c r="JB29" s="53"/>
      <c r="JC29" s="53"/>
      <c r="JD29" s="53"/>
      <c r="JE29" s="53"/>
      <c r="JF29" s="53"/>
      <c r="JG29" s="53"/>
      <c r="JH29" s="53"/>
      <c r="JI29" s="53"/>
      <c r="JJ29" s="53"/>
      <c r="JK29" s="53"/>
      <c r="JL29" s="53"/>
      <c r="JM29" s="53"/>
      <c r="JN29" s="53"/>
      <c r="JO29" s="53"/>
      <c r="JP29" s="53"/>
      <c r="JQ29" s="53"/>
      <c r="JR29" s="53"/>
      <c r="JS29" s="53"/>
      <c r="JT29" s="53"/>
      <c r="JU29" s="53"/>
      <c r="JV29" s="53"/>
      <c r="JW29" s="53"/>
      <c r="JX29" s="53"/>
      <c r="JY29" s="53"/>
      <c r="JZ29" s="53"/>
      <c r="KA29" s="53"/>
      <c r="KB29" s="53"/>
      <c r="KC29" s="53"/>
      <c r="KD29" s="53"/>
      <c r="KE29" s="53"/>
      <c r="KF29" s="53"/>
      <c r="KG29" s="53"/>
      <c r="KH29" s="53"/>
      <c r="KI29" s="53"/>
      <c r="KJ29" s="53"/>
      <c r="KK29" s="53"/>
      <c r="KL29" s="53"/>
      <c r="KM29" s="53"/>
      <c r="KN29" s="53"/>
      <c r="KO29" s="53">
        <v>49</v>
      </c>
      <c r="KP29" s="53">
        <v>49</v>
      </c>
      <c r="KQ29" s="53">
        <v>33</v>
      </c>
      <c r="KR29" s="53">
        <v>49</v>
      </c>
      <c r="KS29" s="53">
        <v>33</v>
      </c>
      <c r="KT29" s="53">
        <v>2</v>
      </c>
      <c r="KU29" s="53"/>
      <c r="KV29" s="53"/>
      <c r="KW29" s="53"/>
      <c r="KX29" s="53"/>
      <c r="KY29" s="53"/>
      <c r="KZ29" s="53"/>
      <c r="LA29" s="53"/>
      <c r="LB29" s="53"/>
      <c r="LC29" s="53"/>
      <c r="LD29" s="53"/>
      <c r="LE29" s="53"/>
      <c r="LF29" s="53"/>
      <c r="LG29" s="53"/>
      <c r="LH29" s="53"/>
      <c r="LI29" s="53"/>
      <c r="LJ29" s="53"/>
      <c r="LK29" s="53"/>
      <c r="LL29" s="53"/>
      <c r="LM29" s="53"/>
      <c r="LN29" s="53"/>
      <c r="LO29" s="53"/>
      <c r="LP29" s="53"/>
      <c r="LQ29" s="53"/>
      <c r="LR29" s="53"/>
      <c r="LS29" s="53"/>
      <c r="LT29" s="53"/>
      <c r="LU29" s="53"/>
      <c r="LV29" s="53"/>
      <c r="LW29" s="53"/>
      <c r="LX29" s="53"/>
      <c r="LY29" s="53"/>
      <c r="LZ29" s="53"/>
      <c r="MA29" s="53"/>
      <c r="MB29" s="53"/>
      <c r="MC29" s="53"/>
      <c r="MD29" s="53"/>
      <c r="ME29" s="53"/>
      <c r="MF29" s="53"/>
      <c r="MG29" s="53"/>
      <c r="MH29" s="53"/>
      <c r="MI29" s="53"/>
      <c r="MJ29" s="53"/>
      <c r="MK29" s="53"/>
      <c r="ML29" s="53"/>
      <c r="MM29" s="53"/>
      <c r="MN29" s="53"/>
      <c r="MO29" s="53"/>
      <c r="MP29" s="53"/>
      <c r="MQ29" s="53"/>
      <c r="MR29" s="53"/>
      <c r="MS29" s="53"/>
      <c r="MT29" s="53"/>
      <c r="MU29" s="53"/>
      <c r="MV29" s="53"/>
      <c r="MW29" s="53"/>
      <c r="MX29" s="53"/>
      <c r="MY29" s="53"/>
      <c r="MZ29" s="53"/>
      <c r="NA29" s="53"/>
      <c r="NB29" s="53"/>
      <c r="NC29" s="53"/>
      <c r="ND29" s="53"/>
      <c r="NE29" s="53"/>
      <c r="NF29" s="53"/>
      <c r="NG29" s="53"/>
      <c r="NH29" s="53"/>
      <c r="NI29" s="53"/>
      <c r="NJ29" s="53"/>
      <c r="NK29" s="53"/>
      <c r="NL29" s="53"/>
      <c r="NM29" s="53"/>
      <c r="NN29" s="53"/>
      <c r="NO29" s="53"/>
      <c r="NP29" s="53"/>
      <c r="NQ29" s="53"/>
      <c r="NR29" s="53"/>
      <c r="NS29" s="53"/>
      <c r="NT29" s="53"/>
      <c r="NU29" s="53"/>
      <c r="NV29" s="53"/>
      <c r="NW29" s="53"/>
      <c r="NX29" s="53"/>
      <c r="NY29" s="53"/>
      <c r="NZ29" s="53"/>
      <c r="OA29" s="53"/>
      <c r="OB29" s="53"/>
      <c r="OC29" s="53"/>
      <c r="OD29" s="53"/>
      <c r="OE29" s="53"/>
      <c r="OF29" s="53"/>
      <c r="OG29" s="53"/>
      <c r="OH29" s="53"/>
      <c r="OI29" s="53"/>
      <c r="OJ29" s="53"/>
      <c r="OK29" s="53"/>
      <c r="OL29" s="53"/>
      <c r="OM29" s="53"/>
      <c r="ON29" s="53"/>
      <c r="OO29" s="53"/>
      <c r="OP29" s="53"/>
      <c r="OQ29" s="53"/>
      <c r="OR29" s="53"/>
      <c r="OS29" s="53"/>
      <c r="OT29" s="53"/>
      <c r="OU29" s="53"/>
      <c r="OV29" s="53"/>
      <c r="OW29" s="53"/>
      <c r="OX29" s="53"/>
      <c r="OY29" s="53"/>
      <c r="OZ29" s="53"/>
      <c r="PA29" s="53"/>
      <c r="PB29" s="53"/>
      <c r="PC29" s="53"/>
      <c r="PD29" s="53"/>
      <c r="PE29" s="53"/>
      <c r="PF29" s="53"/>
      <c r="PG29" s="53"/>
      <c r="PH29" s="53"/>
      <c r="PI29" s="53"/>
      <c r="PJ29" s="53"/>
      <c r="PK29" s="53"/>
      <c r="PL29" s="53"/>
      <c r="PM29" s="53"/>
      <c r="PN29" s="53"/>
      <c r="PO29" s="53"/>
      <c r="PP29" s="53"/>
      <c r="PQ29" s="53"/>
      <c r="PR29" s="53"/>
      <c r="PS29" s="53"/>
      <c r="PT29" s="53"/>
      <c r="PU29" s="53"/>
      <c r="PV29" s="53"/>
      <c r="PW29" s="53"/>
      <c r="PX29" s="53"/>
      <c r="PY29" s="53"/>
      <c r="PZ29" s="53"/>
      <c r="QA29" s="53"/>
      <c r="QB29" s="53"/>
      <c r="QC29" s="53"/>
      <c r="QD29" s="53"/>
      <c r="QE29" s="53"/>
      <c r="QF29" s="53"/>
      <c r="QG29" s="53"/>
      <c r="QH29" s="53"/>
      <c r="QI29" s="53"/>
      <c r="QJ29" s="53"/>
      <c r="QK29" s="53"/>
      <c r="QL29" s="53"/>
      <c r="QM29" s="53"/>
      <c r="QN29" s="53"/>
      <c r="QO29" s="53"/>
      <c r="QP29" s="53"/>
      <c r="QQ29" s="53"/>
      <c r="QR29" s="53"/>
      <c r="QS29" s="53"/>
      <c r="QT29" s="53"/>
      <c r="QU29" s="53"/>
      <c r="QV29" s="53"/>
      <c r="QW29" s="53"/>
      <c r="QX29" s="53"/>
      <c r="QY29" s="53"/>
      <c r="QZ29" s="53"/>
      <c r="RA29" s="53"/>
      <c r="RB29" s="53"/>
      <c r="RC29" s="53"/>
      <c r="RD29" s="53"/>
      <c r="RE29" s="53"/>
      <c r="RF29" s="53"/>
      <c r="RG29" s="53"/>
      <c r="RH29" s="53"/>
      <c r="RI29" s="53"/>
      <c r="RJ29" s="53"/>
      <c r="RK29" s="53"/>
      <c r="RL29" s="53"/>
      <c r="RM29" s="53"/>
      <c r="RN29" s="53"/>
      <c r="RO29" s="53"/>
      <c r="RP29" s="53"/>
      <c r="RQ29" s="53"/>
      <c r="RR29" s="53"/>
      <c r="RS29" s="53"/>
      <c r="RT29" s="53"/>
      <c r="RU29" s="53"/>
      <c r="RV29" s="53"/>
      <c r="RW29" s="53"/>
      <c r="RX29" s="53"/>
      <c r="RY29" s="53"/>
      <c r="RZ29" s="53"/>
      <c r="SA29" s="53"/>
      <c r="SB29" s="53"/>
      <c r="SC29" s="61"/>
      <c r="SD29" s="61"/>
      <c r="SE29" s="61"/>
      <c r="SF29" s="61"/>
      <c r="SQ29" s="71"/>
      <c r="SX29" s="62">
        <v>33</v>
      </c>
      <c r="VC29" s="62">
        <v>79</v>
      </c>
      <c r="VW29" s="62">
        <v>11</v>
      </c>
    </row>
    <row r="30" spans="2:862">
      <c r="B30" s="74">
        <v>41</v>
      </c>
      <c r="C30" s="70" t="s">
        <v>2</v>
      </c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69">
        <v>70</v>
      </c>
      <c r="GR30" s="69">
        <v>95</v>
      </c>
      <c r="GS30" s="69">
        <v>22</v>
      </c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  <c r="HU30" s="70"/>
      <c r="HV30" s="70"/>
      <c r="HW30" s="70"/>
      <c r="HX30" s="70"/>
      <c r="HY30" s="70"/>
      <c r="HZ30" s="70"/>
      <c r="IA30" s="70"/>
      <c r="IB30" s="70"/>
      <c r="IC30" s="70"/>
      <c r="ID30" s="70"/>
      <c r="IE30" s="70"/>
      <c r="IF30" s="70"/>
      <c r="IG30" s="70"/>
      <c r="IH30" s="70"/>
      <c r="II30" s="70"/>
      <c r="IJ30" s="70"/>
      <c r="IK30" s="70"/>
      <c r="IL30" s="70"/>
      <c r="IM30" s="70"/>
      <c r="IN30" s="70"/>
      <c r="IO30" s="70"/>
      <c r="IP30" s="70"/>
      <c r="IQ30" s="70"/>
      <c r="IR30" s="70"/>
      <c r="IS30" s="70"/>
      <c r="IT30" s="70"/>
      <c r="IU30" s="70"/>
      <c r="IV30" s="70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>
        <v>17</v>
      </c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61"/>
      <c r="SD30" s="61"/>
      <c r="SE30" s="61"/>
      <c r="SF30" s="61"/>
      <c r="SQ30" s="71"/>
      <c r="SU30" s="62">
        <v>4.5</v>
      </c>
      <c r="SX30" s="62">
        <v>7.8</v>
      </c>
      <c r="VC30" s="62">
        <v>46</v>
      </c>
      <c r="VW30" s="62">
        <v>33</v>
      </c>
    </row>
    <row r="31" spans="2:862">
      <c r="B31" s="68">
        <v>14</v>
      </c>
      <c r="FV31" s="70"/>
      <c r="FW31" s="70"/>
      <c r="FX31" s="70"/>
      <c r="FY31" s="70"/>
      <c r="FZ31" s="70"/>
      <c r="GA31" s="70"/>
      <c r="GB31" s="70"/>
      <c r="GC31" s="70"/>
      <c r="GD31" s="70"/>
      <c r="GE31" s="70"/>
      <c r="GF31" s="70"/>
      <c r="GG31" s="70"/>
      <c r="GH31" s="70"/>
      <c r="GI31" s="70"/>
      <c r="GJ31" s="70"/>
      <c r="GK31" s="70"/>
      <c r="GL31" s="70"/>
      <c r="GM31" s="70"/>
      <c r="GN31" s="70"/>
      <c r="GO31" s="70"/>
      <c r="GP31" s="70"/>
      <c r="GQ31" s="69"/>
      <c r="GR31" s="69"/>
      <c r="GS31" s="69"/>
      <c r="GT31" s="70"/>
      <c r="GU31" s="70"/>
      <c r="GV31" s="70"/>
      <c r="GW31" s="70"/>
      <c r="GX31" s="70"/>
      <c r="GY31" s="70"/>
      <c r="GZ31" s="70"/>
      <c r="HA31" s="70"/>
      <c r="HB31" s="70"/>
      <c r="HC31" s="70"/>
      <c r="HD31" s="70"/>
      <c r="HE31" s="70"/>
      <c r="HF31" s="70"/>
      <c r="HG31" s="70"/>
      <c r="HH31" s="70"/>
      <c r="HI31" s="70"/>
      <c r="HJ31" s="70"/>
      <c r="HK31" s="70"/>
      <c r="HL31" s="70"/>
      <c r="HM31" s="70"/>
      <c r="HN31" s="70"/>
      <c r="HO31" s="70"/>
      <c r="HP31" s="70"/>
      <c r="HQ31" s="70"/>
      <c r="HR31" s="70"/>
      <c r="HS31" s="70"/>
      <c r="HT31" s="70"/>
      <c r="HU31" s="70"/>
      <c r="HV31" s="70"/>
      <c r="HW31" s="70"/>
      <c r="HX31" s="70"/>
      <c r="HY31" s="70"/>
      <c r="HZ31" s="70"/>
      <c r="IA31" s="70"/>
      <c r="IB31" s="70"/>
      <c r="IC31" s="70"/>
      <c r="ID31" s="70"/>
      <c r="IE31" s="70"/>
      <c r="IF31" s="70"/>
      <c r="IG31" s="70"/>
      <c r="IH31" s="70"/>
      <c r="II31" s="70"/>
      <c r="IJ31" s="70"/>
      <c r="IK31" s="70"/>
      <c r="IL31" s="70"/>
      <c r="IM31" s="70"/>
      <c r="IN31" s="70"/>
      <c r="IO31" s="70"/>
      <c r="IP31" s="70"/>
      <c r="IQ31" s="70"/>
      <c r="IR31" s="70"/>
      <c r="IS31" s="70"/>
      <c r="IT31" s="70"/>
      <c r="IU31" s="70"/>
      <c r="IV31" s="70"/>
      <c r="IX31" s="53"/>
      <c r="IY31" s="53"/>
      <c r="IZ31" s="53"/>
      <c r="JA31" s="53"/>
      <c r="JB31" s="53"/>
      <c r="JC31" s="53"/>
      <c r="JD31" s="53"/>
      <c r="JE31" s="53"/>
      <c r="JF31" s="53"/>
      <c r="JG31" s="53"/>
      <c r="JH31" s="53"/>
      <c r="JI31" s="53"/>
      <c r="JJ31" s="53"/>
      <c r="JK31" s="53"/>
      <c r="JL31" s="53"/>
      <c r="JM31" s="53"/>
      <c r="JN31" s="53"/>
      <c r="JO31" s="53"/>
      <c r="JP31" s="53"/>
      <c r="JQ31" s="53"/>
      <c r="JR31" s="53"/>
      <c r="JS31" s="53"/>
      <c r="JT31" s="53"/>
      <c r="JU31" s="53"/>
      <c r="JV31" s="53"/>
      <c r="JW31" s="53"/>
      <c r="JX31" s="53"/>
      <c r="JY31" s="53"/>
      <c r="JZ31" s="53"/>
      <c r="KA31" s="53"/>
      <c r="KB31" s="53"/>
      <c r="KC31" s="53"/>
      <c r="KD31" s="53"/>
      <c r="KE31" s="53"/>
      <c r="KF31" s="53"/>
      <c r="KG31" s="53"/>
      <c r="KH31" s="53"/>
      <c r="KI31" s="53"/>
      <c r="KJ31" s="53"/>
      <c r="KK31" s="53"/>
      <c r="KL31" s="53"/>
      <c r="KM31" s="53"/>
      <c r="KN31" s="53"/>
      <c r="KO31" s="53"/>
      <c r="KP31" s="53"/>
      <c r="KQ31" s="53"/>
      <c r="KR31" s="53"/>
      <c r="KS31" s="53"/>
      <c r="KT31" s="53"/>
      <c r="KU31" s="53"/>
      <c r="KV31" s="53"/>
      <c r="KW31" s="53"/>
      <c r="KX31" s="53"/>
      <c r="KY31" s="53"/>
      <c r="KZ31" s="53"/>
      <c r="LA31" s="53"/>
      <c r="LB31" s="53"/>
      <c r="LC31" s="53"/>
      <c r="LD31" s="53"/>
      <c r="LE31" s="53"/>
      <c r="LF31" s="53"/>
      <c r="LG31" s="53"/>
      <c r="LH31" s="53"/>
      <c r="LI31" s="53"/>
      <c r="LJ31" s="53"/>
      <c r="LK31" s="53"/>
      <c r="LL31" s="53"/>
      <c r="LM31" s="53"/>
      <c r="LN31" s="53"/>
      <c r="LO31" s="53"/>
      <c r="LP31" s="53"/>
      <c r="LQ31" s="53"/>
      <c r="LR31" s="53"/>
      <c r="LS31" s="53"/>
      <c r="LT31" s="53"/>
      <c r="LU31" s="53"/>
      <c r="LV31" s="53"/>
      <c r="LW31" s="53"/>
      <c r="LX31" s="53"/>
      <c r="LY31" s="53"/>
      <c r="LZ31" s="53"/>
      <c r="MA31" s="53"/>
      <c r="MB31" s="53"/>
      <c r="MC31" s="53"/>
      <c r="MD31" s="53"/>
      <c r="ME31" s="53"/>
      <c r="MF31" s="53"/>
      <c r="MG31" s="53"/>
      <c r="MH31" s="53"/>
      <c r="MI31" s="53"/>
      <c r="MJ31" s="53"/>
      <c r="MK31" s="53"/>
      <c r="ML31" s="53"/>
      <c r="MM31" s="53"/>
      <c r="MN31" s="53"/>
      <c r="MO31" s="53"/>
      <c r="MP31" s="53"/>
      <c r="MQ31" s="53"/>
      <c r="MR31" s="53"/>
      <c r="MS31" s="53"/>
      <c r="MT31" s="53"/>
      <c r="MU31" s="53"/>
      <c r="MV31" s="53"/>
      <c r="MW31" s="53"/>
      <c r="MX31" s="53"/>
      <c r="MY31" s="53"/>
      <c r="MZ31" s="53"/>
      <c r="NA31" s="53"/>
      <c r="NB31" s="53"/>
      <c r="NC31" s="53"/>
      <c r="ND31" s="53"/>
      <c r="NE31" s="53"/>
      <c r="NF31" s="53"/>
      <c r="NG31" s="53"/>
      <c r="NH31" s="53"/>
      <c r="NI31" s="53"/>
      <c r="NJ31" s="53"/>
      <c r="NK31" s="53"/>
      <c r="NL31" s="53"/>
      <c r="NM31" s="53"/>
      <c r="NN31" s="53"/>
      <c r="NO31" s="53"/>
      <c r="NP31" s="53"/>
      <c r="NQ31" s="53"/>
      <c r="NR31" s="53"/>
      <c r="NS31" s="53"/>
      <c r="NT31" s="53"/>
      <c r="NU31" s="53"/>
      <c r="NV31" s="53"/>
      <c r="NW31" s="53"/>
      <c r="NX31" s="53"/>
      <c r="NY31" s="53"/>
      <c r="NZ31" s="53"/>
      <c r="OA31" s="53"/>
      <c r="OB31" s="53"/>
      <c r="OC31" s="53"/>
      <c r="OD31" s="53"/>
      <c r="OE31" s="53"/>
      <c r="OF31" s="53"/>
      <c r="OG31" s="53"/>
      <c r="OH31" s="53"/>
      <c r="OI31" s="53"/>
      <c r="OJ31" s="53"/>
      <c r="OK31" s="53"/>
      <c r="OL31" s="53"/>
      <c r="OM31" s="53"/>
      <c r="ON31" s="53"/>
      <c r="OO31" s="53"/>
      <c r="OP31" s="53"/>
      <c r="OQ31" s="53"/>
      <c r="OR31" s="53"/>
      <c r="OS31" s="53"/>
      <c r="OT31" s="53"/>
      <c r="OU31" s="53"/>
      <c r="OV31" s="53"/>
      <c r="OW31" s="53"/>
      <c r="OX31" s="53"/>
      <c r="OY31" s="53"/>
      <c r="OZ31" s="53"/>
      <c r="PA31" s="53"/>
      <c r="PB31" s="53"/>
      <c r="PC31" s="53"/>
      <c r="PD31" s="53"/>
      <c r="PE31" s="53"/>
      <c r="PF31" s="53"/>
      <c r="PG31" s="53"/>
      <c r="PH31" s="53"/>
      <c r="PI31" s="53"/>
      <c r="PJ31" s="53"/>
      <c r="PK31" s="53"/>
      <c r="PL31" s="53"/>
      <c r="PM31" s="53"/>
      <c r="PN31" s="53"/>
      <c r="PO31" s="53"/>
      <c r="PP31" s="53"/>
      <c r="PQ31" s="53"/>
      <c r="PR31" s="53"/>
      <c r="PS31" s="53"/>
      <c r="PT31" s="53"/>
      <c r="PU31" s="53"/>
      <c r="PV31" s="53"/>
      <c r="PW31" s="53"/>
      <c r="PX31" s="53"/>
      <c r="PY31" s="53"/>
      <c r="PZ31" s="53"/>
      <c r="QA31" s="53"/>
      <c r="QB31" s="53"/>
      <c r="QC31" s="53"/>
      <c r="QD31" s="53"/>
      <c r="QE31" s="53"/>
      <c r="QF31" s="53"/>
      <c r="QG31" s="53"/>
      <c r="QH31" s="53"/>
      <c r="QI31" s="53"/>
      <c r="QJ31" s="53"/>
      <c r="QK31" s="53"/>
      <c r="QL31" s="53"/>
      <c r="QM31" s="53"/>
      <c r="QN31" s="53"/>
      <c r="QO31" s="53"/>
      <c r="QP31" s="53"/>
      <c r="QQ31" s="53"/>
      <c r="QR31" s="53"/>
      <c r="QS31" s="53"/>
      <c r="QT31" s="53"/>
      <c r="QU31" s="53"/>
      <c r="QV31" s="53"/>
      <c r="QW31" s="53"/>
      <c r="QX31" s="53"/>
      <c r="QY31" s="53"/>
      <c r="QZ31" s="53"/>
      <c r="RA31" s="53"/>
      <c r="RB31" s="53"/>
      <c r="RC31" s="53"/>
      <c r="RD31" s="53"/>
      <c r="RE31" s="53"/>
      <c r="RF31" s="53"/>
      <c r="RG31" s="53"/>
      <c r="RH31" s="53"/>
      <c r="RI31" s="53"/>
      <c r="RJ31" s="53"/>
      <c r="RK31" s="53"/>
      <c r="RL31" s="53"/>
      <c r="RM31" s="53"/>
      <c r="RN31" s="53"/>
      <c r="RO31" s="53"/>
      <c r="RP31" s="53"/>
      <c r="RQ31" s="53"/>
      <c r="RR31" s="53"/>
      <c r="RS31" s="53"/>
      <c r="RT31" s="53"/>
      <c r="RU31" s="53"/>
      <c r="RV31" s="53"/>
      <c r="RW31" s="53"/>
      <c r="RX31" s="53"/>
      <c r="RY31" s="53"/>
      <c r="RZ31" s="53"/>
      <c r="SA31" s="53"/>
      <c r="SB31" s="53"/>
      <c r="SC31" s="61"/>
      <c r="SD31" s="61"/>
      <c r="SE31" s="61"/>
      <c r="SF31" s="61"/>
      <c r="SQ31" s="71"/>
    </row>
    <row r="32" spans="2:862">
      <c r="B32" s="68">
        <v>14</v>
      </c>
      <c r="C32" s="70" t="s">
        <v>2</v>
      </c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69"/>
      <c r="GR32" s="69"/>
      <c r="GS32" s="69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  <c r="HU32" s="70"/>
      <c r="HV32" s="70"/>
      <c r="HW32" s="70"/>
      <c r="HX32" s="70"/>
      <c r="HY32" s="70"/>
      <c r="HZ32" s="70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X32" s="53"/>
      <c r="IY32" s="53"/>
      <c r="IZ32" s="53"/>
      <c r="JA32" s="53"/>
      <c r="JB32" s="53"/>
      <c r="JC32" s="53"/>
      <c r="JD32" s="53"/>
      <c r="JE32" s="53"/>
      <c r="JF32" s="53"/>
      <c r="JG32" s="53"/>
      <c r="JH32" s="53"/>
      <c r="JI32" s="53"/>
      <c r="JJ32" s="53"/>
      <c r="JK32" s="53"/>
      <c r="JL32" s="53"/>
      <c r="JM32" s="53"/>
      <c r="JN32" s="53"/>
      <c r="JO32" s="53"/>
      <c r="JP32" s="53"/>
      <c r="JQ32" s="53"/>
      <c r="JR32" s="53"/>
      <c r="JS32" s="53"/>
      <c r="JT32" s="53"/>
      <c r="JU32" s="53"/>
      <c r="JV32" s="53"/>
      <c r="JW32" s="53"/>
      <c r="JX32" s="53"/>
      <c r="JY32" s="53"/>
      <c r="JZ32" s="53"/>
      <c r="KA32" s="53"/>
      <c r="KB32" s="53"/>
      <c r="KC32" s="53"/>
      <c r="KD32" s="53"/>
      <c r="KE32" s="53"/>
      <c r="KF32" s="53"/>
      <c r="KG32" s="53"/>
      <c r="KH32" s="53"/>
      <c r="KI32" s="53"/>
      <c r="KJ32" s="53"/>
      <c r="KK32" s="53"/>
      <c r="KL32" s="53"/>
      <c r="KM32" s="53"/>
      <c r="KN32" s="53"/>
      <c r="KO32" s="53"/>
      <c r="KP32" s="53"/>
      <c r="KQ32" s="53"/>
      <c r="KR32" s="53"/>
      <c r="KS32" s="53"/>
      <c r="KT32" s="53"/>
      <c r="KU32" s="53"/>
      <c r="KV32" s="53"/>
      <c r="KW32" s="53"/>
      <c r="KX32" s="53"/>
      <c r="KY32" s="53"/>
      <c r="KZ32" s="53"/>
      <c r="LA32" s="53"/>
      <c r="LB32" s="53"/>
      <c r="LC32" s="53"/>
      <c r="LD32" s="53"/>
      <c r="LE32" s="53"/>
      <c r="LF32" s="53"/>
      <c r="LG32" s="53"/>
      <c r="LH32" s="53"/>
      <c r="LI32" s="53"/>
      <c r="LJ32" s="53"/>
      <c r="LK32" s="53"/>
      <c r="LL32" s="53"/>
      <c r="LM32" s="53"/>
      <c r="LN32" s="53"/>
      <c r="LO32" s="53"/>
      <c r="LP32" s="53"/>
      <c r="LQ32" s="53"/>
      <c r="LR32" s="53"/>
      <c r="LS32" s="53"/>
      <c r="LT32" s="53"/>
      <c r="LU32" s="53"/>
      <c r="LV32" s="53"/>
      <c r="LW32" s="53"/>
      <c r="LX32" s="53"/>
      <c r="LY32" s="53"/>
      <c r="LZ32" s="53"/>
      <c r="MA32" s="53"/>
      <c r="MB32" s="53"/>
      <c r="MC32" s="53"/>
      <c r="MD32" s="53"/>
      <c r="ME32" s="53"/>
      <c r="MF32" s="53"/>
      <c r="MG32" s="53"/>
      <c r="MH32" s="53"/>
      <c r="MI32" s="53"/>
      <c r="MJ32" s="53"/>
      <c r="MK32" s="53"/>
      <c r="ML32" s="53"/>
      <c r="MM32" s="53"/>
      <c r="MN32" s="53"/>
      <c r="MO32" s="53"/>
      <c r="MP32" s="53"/>
      <c r="MQ32" s="53"/>
      <c r="MR32" s="53"/>
      <c r="MS32" s="53"/>
      <c r="MT32" s="53"/>
      <c r="MU32" s="53"/>
      <c r="MV32" s="53"/>
      <c r="MW32" s="53"/>
      <c r="MX32" s="53"/>
      <c r="MY32" s="53"/>
      <c r="MZ32" s="53"/>
      <c r="NA32" s="53"/>
      <c r="NB32" s="53"/>
      <c r="NC32" s="53"/>
      <c r="ND32" s="53"/>
      <c r="NE32" s="53"/>
      <c r="NF32" s="53"/>
      <c r="NG32" s="53"/>
      <c r="NH32" s="53"/>
      <c r="NI32" s="53"/>
      <c r="NJ32" s="53"/>
      <c r="NK32" s="53"/>
      <c r="NL32" s="53"/>
      <c r="NM32" s="53"/>
      <c r="NN32" s="53"/>
      <c r="NO32" s="53"/>
      <c r="NP32" s="53"/>
      <c r="NQ32" s="53"/>
      <c r="NR32" s="53"/>
      <c r="NS32" s="53"/>
      <c r="NT32" s="53"/>
      <c r="NU32" s="53"/>
      <c r="NV32" s="53"/>
      <c r="NW32" s="53"/>
      <c r="NX32" s="53"/>
      <c r="NY32" s="53"/>
      <c r="NZ32" s="53"/>
      <c r="OA32" s="53"/>
      <c r="OB32" s="53"/>
      <c r="OC32" s="53"/>
      <c r="OD32" s="53"/>
      <c r="OE32" s="53"/>
      <c r="OF32" s="53"/>
      <c r="OG32" s="53"/>
      <c r="OH32" s="53"/>
      <c r="OI32" s="53"/>
      <c r="OJ32" s="53"/>
      <c r="OK32" s="53"/>
      <c r="OL32" s="53"/>
      <c r="OM32" s="53"/>
      <c r="ON32" s="53"/>
      <c r="OO32" s="53"/>
      <c r="OP32" s="53"/>
      <c r="OQ32" s="53"/>
      <c r="OR32" s="53"/>
      <c r="OS32" s="53"/>
      <c r="OT32" s="53"/>
      <c r="OU32" s="53"/>
      <c r="OV32" s="53"/>
      <c r="OW32" s="53"/>
      <c r="OX32" s="53"/>
      <c r="OY32" s="53"/>
      <c r="OZ32" s="53"/>
      <c r="PA32" s="53"/>
      <c r="PB32" s="53"/>
      <c r="PC32" s="53"/>
      <c r="PD32" s="53"/>
      <c r="PE32" s="53"/>
      <c r="PF32" s="53"/>
      <c r="PG32" s="53"/>
      <c r="PH32" s="53"/>
      <c r="PI32" s="53"/>
      <c r="PJ32" s="53"/>
      <c r="PK32" s="53"/>
      <c r="PL32" s="53"/>
      <c r="PM32" s="53"/>
      <c r="PN32" s="53"/>
      <c r="PO32" s="53"/>
      <c r="PP32" s="53"/>
      <c r="PQ32" s="53"/>
      <c r="PR32" s="53"/>
      <c r="PS32" s="53"/>
      <c r="PT32" s="53"/>
      <c r="PU32" s="53"/>
      <c r="PV32" s="53"/>
      <c r="PW32" s="53"/>
      <c r="PX32" s="53"/>
      <c r="PY32" s="53"/>
      <c r="PZ32" s="53"/>
      <c r="QA32" s="53"/>
      <c r="QB32" s="53"/>
      <c r="QC32" s="53"/>
      <c r="QD32" s="53"/>
      <c r="QE32" s="53"/>
      <c r="QF32" s="53"/>
      <c r="QG32" s="53"/>
      <c r="QH32" s="53"/>
      <c r="QI32" s="53"/>
      <c r="QJ32" s="53"/>
      <c r="QK32" s="53"/>
      <c r="QL32" s="53"/>
      <c r="QM32" s="53"/>
      <c r="QN32" s="53"/>
      <c r="QO32" s="53"/>
      <c r="QP32" s="53"/>
      <c r="QQ32" s="53"/>
      <c r="QR32" s="53"/>
      <c r="QS32" s="53"/>
      <c r="QT32" s="53"/>
      <c r="QU32" s="53"/>
      <c r="QV32" s="53"/>
      <c r="QW32" s="53"/>
      <c r="QX32" s="53"/>
      <c r="QY32" s="53"/>
      <c r="QZ32" s="53"/>
      <c r="RA32" s="53"/>
      <c r="RB32" s="53"/>
      <c r="RC32" s="53"/>
      <c r="RD32" s="53"/>
      <c r="RE32" s="53"/>
      <c r="RF32" s="53"/>
      <c r="RG32" s="53"/>
      <c r="RH32" s="53"/>
      <c r="RI32" s="53"/>
      <c r="RJ32" s="53"/>
      <c r="RK32" s="53"/>
      <c r="RL32" s="53"/>
      <c r="RM32" s="53"/>
      <c r="RN32" s="53"/>
      <c r="RO32" s="53"/>
      <c r="RP32" s="53"/>
      <c r="RQ32" s="53"/>
      <c r="RR32" s="53"/>
      <c r="RS32" s="53"/>
      <c r="RT32" s="53"/>
      <c r="RU32" s="53"/>
      <c r="RV32" s="53"/>
      <c r="RW32" s="53"/>
      <c r="RX32" s="53"/>
      <c r="RY32" s="53"/>
      <c r="RZ32" s="53"/>
      <c r="SA32" s="53"/>
      <c r="SB32" s="53"/>
      <c r="SC32" s="61"/>
      <c r="SD32" s="61"/>
      <c r="SE32" s="61"/>
      <c r="SF32" s="61"/>
      <c r="SQ32" s="71"/>
      <c r="TY32" s="62">
        <v>7.8</v>
      </c>
      <c r="UE32" s="62">
        <v>2</v>
      </c>
      <c r="UM32" s="62">
        <v>2</v>
      </c>
      <c r="XG32" s="62">
        <v>4</v>
      </c>
      <c r="XJ32" s="62">
        <v>2</v>
      </c>
      <c r="XL32" s="62">
        <v>17</v>
      </c>
      <c r="XM32" s="62">
        <v>23</v>
      </c>
      <c r="XN32" s="62">
        <v>33</v>
      </c>
      <c r="XO32" s="62">
        <v>2</v>
      </c>
      <c r="XQ32" s="62">
        <v>11</v>
      </c>
    </row>
    <row r="33" spans="2:861">
      <c r="B33" s="68">
        <v>56</v>
      </c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69"/>
      <c r="GR33" s="69"/>
      <c r="GS33" s="69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  <c r="HU33" s="70"/>
      <c r="HV33" s="70"/>
      <c r="HW33" s="70"/>
      <c r="HX33" s="70"/>
      <c r="HY33" s="70"/>
      <c r="HZ33" s="70"/>
      <c r="IA33" s="70"/>
      <c r="IB33" s="70"/>
      <c r="IC33" s="70"/>
      <c r="ID33" s="70"/>
      <c r="IE33" s="70"/>
      <c r="IF33" s="70"/>
      <c r="IG33" s="70"/>
      <c r="IH33" s="70"/>
      <c r="II33" s="70"/>
      <c r="IJ33" s="70"/>
      <c r="IK33" s="70"/>
      <c r="IL33" s="70"/>
      <c r="IM33" s="70"/>
      <c r="IN33" s="70"/>
      <c r="IO33" s="70"/>
      <c r="IP33" s="70"/>
      <c r="IQ33" s="70"/>
      <c r="IR33" s="70"/>
      <c r="IS33" s="70"/>
      <c r="IT33" s="70"/>
      <c r="IU33" s="70"/>
      <c r="IV33" s="70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61"/>
      <c r="SD33" s="61"/>
      <c r="SE33" s="61"/>
      <c r="SF33" s="61"/>
      <c r="SQ33" s="71"/>
    </row>
    <row r="34" spans="2:861">
      <c r="B34" s="68">
        <v>30</v>
      </c>
      <c r="FV34" s="70"/>
      <c r="FW34" s="70"/>
      <c r="FX34" s="70"/>
      <c r="FY34" s="70"/>
      <c r="FZ34" s="70"/>
      <c r="GA34" s="70"/>
      <c r="GB34" s="70"/>
      <c r="GC34" s="70"/>
      <c r="GD34" s="70"/>
      <c r="GE34" s="70"/>
      <c r="GF34" s="70"/>
      <c r="GG34" s="70"/>
      <c r="GH34" s="70"/>
      <c r="GI34" s="70"/>
      <c r="GJ34" s="70"/>
      <c r="GK34" s="70"/>
      <c r="GL34" s="70"/>
      <c r="GM34" s="70"/>
      <c r="GN34" s="70"/>
      <c r="GO34" s="70"/>
      <c r="GP34" s="70"/>
      <c r="GQ34" s="69"/>
      <c r="GR34" s="69"/>
      <c r="GS34" s="69"/>
      <c r="GT34" s="70"/>
      <c r="GU34" s="70"/>
      <c r="GV34" s="70"/>
      <c r="GW34" s="70"/>
      <c r="GX34" s="70"/>
      <c r="GY34" s="70"/>
      <c r="GZ34" s="70"/>
      <c r="HA34" s="70"/>
      <c r="HB34" s="70"/>
      <c r="HC34" s="70"/>
      <c r="HD34" s="70"/>
      <c r="HE34" s="70"/>
      <c r="HF34" s="70"/>
      <c r="HG34" s="70"/>
      <c r="HH34" s="70"/>
      <c r="HI34" s="70"/>
      <c r="HJ34" s="70"/>
      <c r="HK34" s="70"/>
      <c r="HL34" s="70"/>
      <c r="HM34" s="70"/>
      <c r="HN34" s="70"/>
      <c r="HO34" s="70"/>
      <c r="HP34" s="70"/>
      <c r="HQ34" s="70"/>
      <c r="HR34" s="70"/>
      <c r="HS34" s="70"/>
      <c r="HT34" s="70"/>
      <c r="HU34" s="70"/>
      <c r="HV34" s="70"/>
      <c r="HW34" s="70"/>
      <c r="HX34" s="70"/>
      <c r="HY34" s="70"/>
      <c r="HZ34" s="70"/>
      <c r="IA34" s="70"/>
      <c r="IB34" s="70"/>
      <c r="IC34" s="70"/>
      <c r="ID34" s="70"/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61"/>
      <c r="SD34" s="61"/>
      <c r="SE34" s="61"/>
      <c r="SF34" s="61"/>
      <c r="SQ34" s="71"/>
    </row>
    <row r="35" spans="2:861">
      <c r="B35" s="68">
        <v>50</v>
      </c>
      <c r="C35" s="70" t="s">
        <v>2</v>
      </c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69"/>
      <c r="GR35" s="69"/>
      <c r="GS35" s="69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  <c r="HU35" s="70"/>
      <c r="HV35" s="70"/>
      <c r="HW35" s="70"/>
      <c r="HX35" s="70"/>
      <c r="HY35" s="70"/>
      <c r="HZ35" s="70"/>
      <c r="IA35" s="70"/>
      <c r="IB35" s="70"/>
      <c r="IC35" s="70"/>
      <c r="ID35" s="70"/>
      <c r="IE35" s="70"/>
      <c r="IF35" s="70"/>
      <c r="IG35" s="70"/>
      <c r="IH35" s="70"/>
      <c r="II35" s="70"/>
      <c r="IJ35" s="70"/>
      <c r="IK35" s="70"/>
      <c r="IL35" s="70"/>
      <c r="IM35" s="70"/>
      <c r="IN35" s="70"/>
      <c r="IO35" s="70"/>
      <c r="IP35" s="70"/>
      <c r="IQ35" s="70"/>
      <c r="IR35" s="70"/>
      <c r="IS35" s="70"/>
      <c r="IT35" s="70"/>
      <c r="IU35" s="70"/>
      <c r="IV35" s="70"/>
      <c r="IX35" s="53"/>
      <c r="IY35" s="53"/>
      <c r="IZ35" s="53"/>
      <c r="JA35" s="53"/>
      <c r="JB35" s="53"/>
      <c r="JC35" s="53"/>
      <c r="JD35" s="53"/>
      <c r="JE35" s="53"/>
      <c r="JF35" s="53"/>
      <c r="JG35" s="53"/>
      <c r="JH35" s="53"/>
      <c r="JI35" s="53"/>
      <c r="JJ35" s="53"/>
      <c r="JK35" s="53"/>
      <c r="JL35" s="53"/>
      <c r="JM35" s="53"/>
      <c r="JN35" s="53"/>
      <c r="JO35" s="53"/>
      <c r="JP35" s="53"/>
      <c r="JQ35" s="53"/>
      <c r="JR35" s="53"/>
      <c r="JS35" s="53"/>
      <c r="JT35" s="53"/>
      <c r="JU35" s="53"/>
      <c r="JV35" s="53"/>
      <c r="JW35" s="53"/>
      <c r="JX35" s="53"/>
      <c r="JY35" s="53"/>
      <c r="JZ35" s="53"/>
      <c r="KA35" s="53"/>
      <c r="KB35" s="53"/>
      <c r="KC35" s="53"/>
      <c r="KD35" s="53"/>
      <c r="KE35" s="53"/>
      <c r="KF35" s="53"/>
      <c r="KG35" s="53"/>
      <c r="KH35" s="53"/>
      <c r="KI35" s="53"/>
      <c r="KJ35" s="53"/>
      <c r="KK35" s="53"/>
      <c r="KL35" s="53"/>
      <c r="KM35" s="53"/>
      <c r="KN35" s="53"/>
      <c r="KO35" s="53"/>
      <c r="KP35" s="53"/>
      <c r="KQ35" s="53"/>
      <c r="KR35" s="53"/>
      <c r="KS35" s="53"/>
      <c r="KT35" s="53"/>
      <c r="KU35" s="53"/>
      <c r="KV35" s="53"/>
      <c r="KW35" s="53"/>
      <c r="KX35" s="53"/>
      <c r="KY35" s="53"/>
      <c r="KZ35" s="53"/>
      <c r="LA35" s="53"/>
      <c r="LB35" s="53"/>
      <c r="LC35" s="53"/>
      <c r="LD35" s="53"/>
      <c r="LE35" s="53"/>
      <c r="LF35" s="53"/>
      <c r="LG35" s="53"/>
      <c r="LH35" s="53"/>
      <c r="LI35" s="53"/>
      <c r="LJ35" s="53"/>
      <c r="LK35" s="53"/>
      <c r="LL35" s="53"/>
      <c r="LM35" s="53"/>
      <c r="LN35" s="53"/>
      <c r="LO35" s="53"/>
      <c r="LP35" s="53"/>
      <c r="LQ35" s="53"/>
      <c r="LR35" s="53"/>
      <c r="LS35" s="53"/>
      <c r="LT35" s="53"/>
      <c r="LU35" s="53"/>
      <c r="LV35" s="53"/>
      <c r="LW35" s="53"/>
      <c r="LX35" s="53"/>
      <c r="LY35" s="53"/>
      <c r="LZ35" s="53"/>
      <c r="MA35" s="53"/>
      <c r="MB35" s="53"/>
      <c r="MC35" s="53"/>
      <c r="MD35" s="53"/>
      <c r="ME35" s="53"/>
      <c r="MF35" s="53"/>
      <c r="MG35" s="53"/>
      <c r="MH35" s="53"/>
      <c r="MI35" s="53"/>
      <c r="MJ35" s="53"/>
      <c r="MK35" s="53"/>
      <c r="ML35" s="53"/>
      <c r="MM35" s="53"/>
      <c r="MN35" s="53"/>
      <c r="MO35" s="53"/>
      <c r="MP35" s="53"/>
      <c r="MQ35" s="53"/>
      <c r="MR35" s="53"/>
      <c r="MS35" s="53"/>
      <c r="MT35" s="53"/>
      <c r="MU35" s="53"/>
      <c r="MV35" s="53"/>
      <c r="MW35" s="53"/>
      <c r="MX35" s="53"/>
      <c r="MY35" s="53"/>
      <c r="MZ35" s="53"/>
      <c r="NA35" s="53"/>
      <c r="NB35" s="53"/>
      <c r="NC35" s="53"/>
      <c r="ND35" s="53"/>
      <c r="NE35" s="53"/>
      <c r="NF35" s="53"/>
      <c r="NG35" s="53"/>
      <c r="NH35" s="53"/>
      <c r="NI35" s="53"/>
      <c r="NJ35" s="53"/>
      <c r="NK35" s="53"/>
      <c r="NL35" s="53"/>
      <c r="NM35" s="53"/>
      <c r="NN35" s="53"/>
      <c r="NO35" s="53"/>
      <c r="NP35" s="53"/>
      <c r="NQ35" s="53"/>
      <c r="NR35" s="53"/>
      <c r="NS35" s="53"/>
      <c r="NT35" s="53"/>
      <c r="NU35" s="53"/>
      <c r="NV35" s="53"/>
      <c r="NW35" s="53"/>
      <c r="NX35" s="53"/>
      <c r="NY35" s="53"/>
      <c r="NZ35" s="53"/>
      <c r="OA35" s="53"/>
      <c r="OB35" s="53"/>
      <c r="OC35" s="53"/>
      <c r="OD35" s="53"/>
      <c r="OE35" s="53"/>
      <c r="OF35" s="53"/>
      <c r="OG35" s="53"/>
      <c r="OH35" s="53"/>
      <c r="OI35" s="53"/>
      <c r="OJ35" s="53"/>
      <c r="OK35" s="53"/>
      <c r="OL35" s="53"/>
      <c r="OM35" s="53"/>
      <c r="ON35" s="53"/>
      <c r="OO35" s="53"/>
      <c r="OP35" s="53"/>
      <c r="OQ35" s="53"/>
      <c r="OR35" s="53"/>
      <c r="OS35" s="53"/>
      <c r="OT35" s="53"/>
      <c r="OU35" s="53"/>
      <c r="OV35" s="53"/>
      <c r="OW35" s="53"/>
      <c r="OX35" s="53"/>
      <c r="OY35" s="53"/>
      <c r="OZ35" s="53"/>
      <c r="PA35" s="53"/>
      <c r="PB35" s="53"/>
      <c r="PC35" s="53"/>
      <c r="PD35" s="53"/>
      <c r="PE35" s="53"/>
      <c r="PF35" s="53"/>
      <c r="PG35" s="53"/>
      <c r="PH35" s="53"/>
      <c r="PI35" s="53"/>
      <c r="PJ35" s="53"/>
      <c r="PK35" s="53"/>
      <c r="PL35" s="53"/>
      <c r="PM35" s="53"/>
      <c r="PN35" s="53"/>
      <c r="PO35" s="53"/>
      <c r="PP35" s="53"/>
      <c r="PQ35" s="53"/>
      <c r="PR35" s="53"/>
      <c r="PS35" s="53"/>
      <c r="PT35" s="53"/>
      <c r="PU35" s="53"/>
      <c r="PV35" s="53"/>
      <c r="PW35" s="53"/>
      <c r="PX35" s="53"/>
      <c r="PY35" s="53"/>
      <c r="PZ35" s="53"/>
      <c r="QA35" s="53"/>
      <c r="QB35" s="53"/>
      <c r="QC35" s="53"/>
      <c r="QD35" s="53"/>
      <c r="QE35" s="53"/>
      <c r="QF35" s="53"/>
      <c r="QG35" s="53"/>
      <c r="QH35" s="53"/>
      <c r="QI35" s="53"/>
      <c r="QJ35" s="53"/>
      <c r="QK35" s="53"/>
      <c r="QL35" s="53"/>
      <c r="QM35" s="53"/>
      <c r="QN35" s="53"/>
      <c r="QO35" s="53"/>
      <c r="QP35" s="53"/>
      <c r="QQ35" s="53"/>
      <c r="QR35" s="53"/>
      <c r="QS35" s="53"/>
      <c r="QT35" s="53"/>
      <c r="QU35" s="53"/>
      <c r="QV35" s="53"/>
      <c r="QW35" s="53"/>
      <c r="QX35" s="53"/>
      <c r="QY35" s="53"/>
      <c r="QZ35" s="53"/>
      <c r="RA35" s="53"/>
      <c r="RB35" s="53"/>
      <c r="RC35" s="53"/>
      <c r="RD35" s="53"/>
      <c r="RE35" s="53"/>
      <c r="RF35" s="53"/>
      <c r="RG35" s="53"/>
      <c r="RH35" s="53"/>
      <c r="RI35" s="53"/>
      <c r="RJ35" s="53"/>
      <c r="RK35" s="53"/>
      <c r="RL35" s="53"/>
      <c r="RM35" s="53"/>
      <c r="RN35" s="53"/>
      <c r="RO35" s="53"/>
      <c r="RP35" s="53"/>
      <c r="RQ35" s="53"/>
      <c r="RR35" s="53"/>
      <c r="RS35" s="53"/>
      <c r="RT35" s="53"/>
      <c r="RU35" s="53"/>
      <c r="RV35" s="53"/>
      <c r="RW35" s="53"/>
      <c r="RX35" s="53"/>
      <c r="RY35" s="53"/>
      <c r="RZ35" s="53"/>
      <c r="SA35" s="53"/>
      <c r="SB35" s="53"/>
      <c r="SC35" s="61"/>
      <c r="SD35" s="61"/>
      <c r="SE35" s="61"/>
      <c r="SF35" s="61"/>
      <c r="SQ35" s="71"/>
      <c r="AFZ35" s="62">
        <v>2</v>
      </c>
      <c r="AGC35" s="62">
        <v>9.3000000000000007</v>
      </c>
    </row>
    <row r="36" spans="2:861">
      <c r="B36" s="68">
        <v>50</v>
      </c>
      <c r="FV36" s="70"/>
      <c r="FW36" s="70"/>
      <c r="FX36" s="70"/>
      <c r="FY36" s="70"/>
      <c r="FZ36" s="70"/>
      <c r="GA36" s="70"/>
      <c r="GB36" s="70"/>
      <c r="GC36" s="70"/>
      <c r="GD36" s="70"/>
      <c r="GE36" s="70"/>
      <c r="GF36" s="70"/>
      <c r="GG36" s="70"/>
      <c r="GH36" s="70"/>
      <c r="GI36" s="70"/>
      <c r="GJ36" s="70"/>
      <c r="GK36" s="70"/>
      <c r="GL36" s="70"/>
      <c r="GM36" s="70"/>
      <c r="GN36" s="70"/>
      <c r="GO36" s="70"/>
      <c r="GP36" s="70"/>
      <c r="GQ36" s="69"/>
      <c r="GR36" s="69"/>
      <c r="GS36" s="69"/>
      <c r="GT36" s="70"/>
      <c r="GU36" s="70"/>
      <c r="GV36" s="70"/>
      <c r="GW36" s="70"/>
      <c r="GX36" s="70"/>
      <c r="GY36" s="70"/>
      <c r="GZ36" s="70"/>
      <c r="HA36" s="70"/>
      <c r="HB36" s="70"/>
      <c r="HC36" s="70"/>
      <c r="HD36" s="70"/>
      <c r="HE36" s="70"/>
      <c r="HF36" s="70"/>
      <c r="HG36" s="70"/>
      <c r="HH36" s="70"/>
      <c r="HI36" s="70"/>
      <c r="HJ36" s="70"/>
      <c r="HK36" s="70"/>
      <c r="HL36" s="70"/>
      <c r="HM36" s="70"/>
      <c r="HN36" s="70"/>
      <c r="HO36" s="70"/>
      <c r="HP36" s="70"/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X36" s="53"/>
      <c r="IY36" s="53"/>
      <c r="IZ36" s="53"/>
      <c r="JA36" s="53"/>
      <c r="JB36" s="53"/>
      <c r="JC36" s="53"/>
      <c r="JD36" s="53"/>
      <c r="JE36" s="53"/>
      <c r="JF36" s="53"/>
      <c r="JG36" s="53"/>
      <c r="JH36" s="53"/>
      <c r="JI36" s="53"/>
      <c r="JJ36" s="53"/>
      <c r="JK36" s="53"/>
      <c r="JL36" s="53"/>
      <c r="JM36" s="53"/>
      <c r="JN36" s="53"/>
      <c r="JO36" s="53"/>
      <c r="JP36" s="53"/>
      <c r="JQ36" s="53"/>
      <c r="JR36" s="53"/>
      <c r="JS36" s="53"/>
      <c r="JT36" s="53"/>
      <c r="JU36" s="53"/>
      <c r="JV36" s="53"/>
      <c r="JW36" s="53"/>
      <c r="JX36" s="53"/>
      <c r="JY36" s="53"/>
      <c r="JZ36" s="53"/>
      <c r="KA36" s="53"/>
      <c r="KB36" s="53"/>
      <c r="KC36" s="53"/>
      <c r="KD36" s="53"/>
      <c r="KE36" s="53"/>
      <c r="KF36" s="53"/>
      <c r="KG36" s="53"/>
      <c r="KH36" s="53"/>
      <c r="KI36" s="53"/>
      <c r="KJ36" s="53"/>
      <c r="KK36" s="53"/>
      <c r="KL36" s="53"/>
      <c r="KM36" s="53"/>
      <c r="KN36" s="53"/>
      <c r="KO36" s="53"/>
      <c r="KP36" s="53"/>
      <c r="KQ36" s="53"/>
      <c r="KR36" s="53"/>
      <c r="KS36" s="53"/>
      <c r="KT36" s="53"/>
      <c r="KU36" s="53"/>
      <c r="KV36" s="53"/>
      <c r="KW36" s="53"/>
      <c r="KX36" s="53"/>
      <c r="KY36" s="53"/>
      <c r="KZ36" s="53"/>
      <c r="LA36" s="53"/>
      <c r="LB36" s="53"/>
      <c r="LC36" s="53"/>
      <c r="LD36" s="53"/>
      <c r="LE36" s="53"/>
      <c r="LF36" s="53"/>
      <c r="LG36" s="53"/>
      <c r="LH36" s="53"/>
      <c r="LI36" s="53"/>
      <c r="LJ36" s="53"/>
      <c r="LK36" s="53"/>
      <c r="LL36" s="53"/>
      <c r="LM36" s="53"/>
      <c r="LN36" s="53"/>
      <c r="LO36" s="53"/>
      <c r="LP36" s="53"/>
      <c r="LQ36" s="53"/>
      <c r="LR36" s="53"/>
      <c r="LS36" s="53"/>
      <c r="LT36" s="53"/>
      <c r="LU36" s="53"/>
      <c r="LV36" s="53"/>
      <c r="LW36" s="53"/>
      <c r="LX36" s="53"/>
      <c r="LY36" s="53"/>
      <c r="LZ36" s="53"/>
      <c r="MA36" s="53"/>
      <c r="MB36" s="53"/>
      <c r="MC36" s="53"/>
      <c r="MD36" s="53"/>
      <c r="ME36" s="53"/>
      <c r="MF36" s="53"/>
      <c r="MG36" s="53"/>
      <c r="MH36" s="53"/>
      <c r="MI36" s="53"/>
      <c r="MJ36" s="53"/>
      <c r="MK36" s="53"/>
      <c r="ML36" s="53"/>
      <c r="MM36" s="53"/>
      <c r="MN36" s="53"/>
      <c r="MO36" s="53"/>
      <c r="MP36" s="53"/>
      <c r="MQ36" s="53"/>
      <c r="MR36" s="53"/>
      <c r="MS36" s="53"/>
      <c r="MT36" s="53"/>
      <c r="MU36" s="53"/>
      <c r="MV36" s="53"/>
      <c r="MW36" s="53"/>
      <c r="MX36" s="53"/>
      <c r="MY36" s="53"/>
      <c r="MZ36" s="53"/>
      <c r="NA36" s="53"/>
      <c r="NB36" s="53"/>
      <c r="NC36" s="53"/>
      <c r="ND36" s="53"/>
      <c r="NE36" s="53"/>
      <c r="NF36" s="53"/>
      <c r="NG36" s="53"/>
      <c r="NH36" s="53"/>
      <c r="NI36" s="53"/>
      <c r="NJ36" s="53"/>
      <c r="NK36" s="53"/>
      <c r="NL36" s="53"/>
      <c r="NM36" s="53"/>
      <c r="NN36" s="53"/>
      <c r="NO36" s="53"/>
      <c r="NP36" s="53"/>
      <c r="NQ36" s="53"/>
      <c r="NR36" s="53"/>
      <c r="NS36" s="53"/>
      <c r="NT36" s="53"/>
      <c r="NU36" s="53"/>
      <c r="NV36" s="53"/>
      <c r="NW36" s="53"/>
      <c r="NX36" s="53"/>
      <c r="NY36" s="53"/>
      <c r="NZ36" s="53"/>
      <c r="OA36" s="53"/>
      <c r="OB36" s="53"/>
      <c r="OC36" s="53"/>
      <c r="OD36" s="53"/>
      <c r="OE36" s="53"/>
      <c r="OF36" s="53"/>
      <c r="OG36" s="53"/>
      <c r="OH36" s="53"/>
      <c r="OI36" s="53"/>
      <c r="OJ36" s="53"/>
      <c r="OK36" s="53"/>
      <c r="OL36" s="53"/>
      <c r="OM36" s="53"/>
      <c r="ON36" s="53"/>
      <c r="OO36" s="53"/>
      <c r="OP36" s="53"/>
      <c r="OQ36" s="53"/>
      <c r="OR36" s="53"/>
      <c r="OS36" s="53"/>
      <c r="OT36" s="53"/>
      <c r="OU36" s="53"/>
      <c r="OV36" s="53"/>
      <c r="OW36" s="53"/>
      <c r="OX36" s="53"/>
      <c r="OY36" s="53"/>
      <c r="OZ36" s="53"/>
      <c r="PA36" s="53"/>
      <c r="PB36" s="53"/>
      <c r="PC36" s="53"/>
      <c r="PD36" s="53"/>
      <c r="PE36" s="53"/>
      <c r="PF36" s="53"/>
      <c r="PG36" s="53"/>
      <c r="PH36" s="53"/>
      <c r="PI36" s="53"/>
      <c r="PJ36" s="53"/>
      <c r="PK36" s="53"/>
      <c r="PL36" s="53"/>
      <c r="PM36" s="53"/>
      <c r="PN36" s="53"/>
      <c r="PO36" s="53"/>
      <c r="PP36" s="53"/>
      <c r="PQ36" s="53"/>
      <c r="PR36" s="53"/>
      <c r="PS36" s="53"/>
      <c r="PT36" s="53"/>
      <c r="PU36" s="53"/>
      <c r="PV36" s="53"/>
      <c r="PW36" s="53"/>
      <c r="PX36" s="53"/>
      <c r="PY36" s="53"/>
      <c r="PZ36" s="53"/>
      <c r="QA36" s="53"/>
      <c r="QB36" s="53"/>
      <c r="QC36" s="53"/>
      <c r="QD36" s="53"/>
      <c r="QE36" s="53"/>
      <c r="QF36" s="53"/>
      <c r="QG36" s="53"/>
      <c r="QH36" s="53"/>
      <c r="QI36" s="53"/>
      <c r="QJ36" s="53"/>
      <c r="QK36" s="53"/>
      <c r="QL36" s="53"/>
      <c r="QM36" s="53"/>
      <c r="QN36" s="53"/>
      <c r="QO36" s="53"/>
      <c r="QP36" s="53"/>
      <c r="QQ36" s="53"/>
      <c r="QR36" s="53"/>
      <c r="QS36" s="53"/>
      <c r="QT36" s="53"/>
      <c r="QU36" s="53"/>
      <c r="QV36" s="53"/>
      <c r="QW36" s="53"/>
      <c r="QX36" s="53"/>
      <c r="QY36" s="53"/>
      <c r="QZ36" s="53"/>
      <c r="RA36" s="53"/>
      <c r="RB36" s="53"/>
      <c r="RC36" s="53"/>
      <c r="RD36" s="53"/>
      <c r="RE36" s="53"/>
      <c r="RF36" s="53"/>
      <c r="RG36" s="53"/>
      <c r="RH36" s="53"/>
      <c r="RI36" s="53"/>
      <c r="RJ36" s="53"/>
      <c r="RK36" s="53"/>
      <c r="RL36" s="53"/>
      <c r="RM36" s="53"/>
      <c r="RN36" s="53"/>
      <c r="RO36" s="53"/>
      <c r="RP36" s="53"/>
      <c r="RQ36" s="53"/>
      <c r="RR36" s="53"/>
      <c r="RS36" s="53"/>
      <c r="RT36" s="53"/>
      <c r="RU36" s="53"/>
      <c r="RV36" s="53"/>
      <c r="RW36" s="53"/>
      <c r="RX36" s="53"/>
      <c r="RY36" s="53"/>
      <c r="RZ36" s="53"/>
      <c r="SA36" s="53"/>
      <c r="SB36" s="53"/>
      <c r="SC36" s="61"/>
      <c r="SD36" s="61"/>
      <c r="SE36" s="61"/>
      <c r="SF36" s="61"/>
      <c r="SQ36" s="71"/>
      <c r="AFZ36" s="62">
        <v>6.8</v>
      </c>
      <c r="AGC36" s="62">
        <v>11</v>
      </c>
    </row>
    <row r="37" spans="2:861">
      <c r="B37" s="68">
        <v>38</v>
      </c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69"/>
      <c r="GR37" s="69"/>
      <c r="GS37" s="69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  <c r="II37" s="70"/>
      <c r="IJ37" s="70"/>
      <c r="IK37" s="70"/>
      <c r="IL37" s="70"/>
      <c r="IM37" s="70"/>
      <c r="IN37" s="70"/>
      <c r="IO37" s="70"/>
      <c r="IP37" s="70"/>
      <c r="IQ37" s="70"/>
      <c r="IR37" s="70"/>
      <c r="IS37" s="70"/>
      <c r="IT37" s="70"/>
      <c r="IU37" s="70"/>
      <c r="IV37" s="70"/>
      <c r="IX37" s="53"/>
      <c r="IY37" s="53"/>
      <c r="IZ37" s="53"/>
      <c r="JA37" s="53"/>
      <c r="JB37" s="53"/>
      <c r="JC37" s="53"/>
      <c r="JD37" s="53"/>
      <c r="JE37" s="53"/>
      <c r="JF37" s="53"/>
      <c r="JG37" s="53"/>
      <c r="JH37" s="53"/>
      <c r="JI37" s="53"/>
      <c r="JJ37" s="53"/>
      <c r="JK37" s="53"/>
      <c r="JL37" s="53"/>
      <c r="JM37" s="53"/>
      <c r="JN37" s="53"/>
      <c r="JO37" s="53"/>
      <c r="JP37" s="53"/>
      <c r="JQ37" s="53"/>
      <c r="JR37" s="53"/>
      <c r="JS37" s="53"/>
      <c r="JT37" s="53"/>
      <c r="JU37" s="53"/>
      <c r="JV37" s="53"/>
      <c r="JW37" s="53"/>
      <c r="JX37" s="53"/>
      <c r="JY37" s="53"/>
      <c r="JZ37" s="53"/>
      <c r="KA37" s="53"/>
      <c r="KB37" s="53"/>
      <c r="KC37" s="53"/>
      <c r="KD37" s="53"/>
      <c r="KE37" s="53"/>
      <c r="KF37" s="53"/>
      <c r="KG37" s="53"/>
      <c r="KH37" s="53"/>
      <c r="KI37" s="53"/>
      <c r="KJ37" s="53"/>
      <c r="KK37" s="53"/>
      <c r="KL37" s="53"/>
      <c r="KM37" s="53"/>
      <c r="KN37" s="53"/>
      <c r="KO37" s="53"/>
      <c r="KP37" s="53"/>
      <c r="KQ37" s="53"/>
      <c r="KR37" s="53"/>
      <c r="KS37" s="53"/>
      <c r="KT37" s="53"/>
      <c r="KU37" s="53"/>
      <c r="KV37" s="53"/>
      <c r="KW37" s="53"/>
      <c r="KX37" s="53"/>
      <c r="KY37" s="53"/>
      <c r="KZ37" s="53"/>
      <c r="LA37" s="53"/>
      <c r="LB37" s="53"/>
      <c r="LC37" s="53"/>
      <c r="LD37" s="53"/>
      <c r="LE37" s="53"/>
      <c r="LF37" s="53"/>
      <c r="LG37" s="53"/>
      <c r="LH37" s="53"/>
      <c r="LI37" s="53"/>
      <c r="LJ37" s="53"/>
      <c r="LK37" s="53"/>
      <c r="LL37" s="53"/>
      <c r="LM37" s="53"/>
      <c r="LN37" s="53"/>
      <c r="LO37" s="53"/>
      <c r="LP37" s="53"/>
      <c r="LQ37" s="53"/>
      <c r="LR37" s="53"/>
      <c r="LS37" s="53"/>
      <c r="LT37" s="53"/>
      <c r="LU37" s="53"/>
      <c r="LV37" s="53"/>
      <c r="LW37" s="53"/>
      <c r="LX37" s="53"/>
      <c r="LY37" s="53"/>
      <c r="LZ37" s="53"/>
      <c r="MA37" s="53"/>
      <c r="MB37" s="53"/>
      <c r="MC37" s="53"/>
      <c r="MD37" s="53"/>
      <c r="ME37" s="53"/>
      <c r="MF37" s="53"/>
      <c r="MG37" s="53"/>
      <c r="MH37" s="53"/>
      <c r="MI37" s="53"/>
      <c r="MJ37" s="53"/>
      <c r="MK37" s="53"/>
      <c r="ML37" s="53"/>
      <c r="MM37" s="53"/>
      <c r="MN37" s="53"/>
      <c r="MO37" s="53"/>
      <c r="MP37" s="53"/>
      <c r="MQ37" s="53"/>
      <c r="MR37" s="53"/>
      <c r="MS37" s="53"/>
      <c r="MT37" s="53"/>
      <c r="MU37" s="53"/>
      <c r="MV37" s="53"/>
      <c r="MW37" s="53"/>
      <c r="MX37" s="53"/>
      <c r="MY37" s="53"/>
      <c r="MZ37" s="53"/>
      <c r="NA37" s="53"/>
      <c r="NB37" s="53"/>
      <c r="NC37" s="53"/>
      <c r="ND37" s="53"/>
      <c r="NE37" s="53"/>
      <c r="NF37" s="53"/>
      <c r="NG37" s="53"/>
      <c r="NH37" s="53"/>
      <c r="NI37" s="53"/>
      <c r="NJ37" s="53"/>
      <c r="NK37" s="53"/>
      <c r="NL37" s="53"/>
      <c r="NM37" s="53"/>
      <c r="NN37" s="53"/>
      <c r="NO37" s="53"/>
      <c r="NP37" s="53"/>
      <c r="NQ37" s="53"/>
      <c r="NR37" s="53"/>
      <c r="NS37" s="53"/>
      <c r="NT37" s="53"/>
      <c r="NU37" s="53"/>
      <c r="NV37" s="53"/>
      <c r="NW37" s="53"/>
      <c r="NX37" s="53"/>
      <c r="NY37" s="53"/>
      <c r="NZ37" s="53"/>
      <c r="OA37" s="53"/>
      <c r="OB37" s="53"/>
      <c r="OC37" s="53"/>
      <c r="OD37" s="53"/>
      <c r="OE37" s="53"/>
      <c r="OF37" s="53"/>
      <c r="OG37" s="53"/>
      <c r="OH37" s="53"/>
      <c r="OI37" s="53"/>
      <c r="OJ37" s="53"/>
      <c r="OK37" s="53"/>
      <c r="OL37" s="53"/>
      <c r="OM37" s="53"/>
      <c r="ON37" s="53"/>
      <c r="OO37" s="53"/>
      <c r="OP37" s="53"/>
      <c r="OQ37" s="53"/>
      <c r="OR37" s="53"/>
      <c r="OS37" s="53"/>
      <c r="OT37" s="53"/>
      <c r="OU37" s="53"/>
      <c r="OV37" s="53"/>
      <c r="OW37" s="53"/>
      <c r="OX37" s="53"/>
      <c r="OY37" s="53"/>
      <c r="OZ37" s="53"/>
      <c r="PA37" s="53"/>
      <c r="PB37" s="53"/>
      <c r="PC37" s="53"/>
      <c r="PD37" s="53"/>
      <c r="PE37" s="53"/>
      <c r="PF37" s="53"/>
      <c r="PG37" s="53"/>
      <c r="PH37" s="53"/>
      <c r="PI37" s="53"/>
      <c r="PJ37" s="53"/>
      <c r="PK37" s="53"/>
      <c r="PL37" s="53"/>
      <c r="PM37" s="53"/>
      <c r="PN37" s="53"/>
      <c r="PO37" s="53"/>
      <c r="PP37" s="53"/>
      <c r="PQ37" s="53"/>
      <c r="PR37" s="53"/>
      <c r="PS37" s="53"/>
      <c r="PT37" s="53"/>
      <c r="PU37" s="53"/>
      <c r="PV37" s="53"/>
      <c r="PW37" s="53"/>
      <c r="PX37" s="53"/>
      <c r="PY37" s="53"/>
      <c r="PZ37" s="53"/>
      <c r="QA37" s="53"/>
      <c r="QB37" s="53"/>
      <c r="QC37" s="53"/>
      <c r="QD37" s="53"/>
      <c r="QE37" s="53"/>
      <c r="QF37" s="53"/>
      <c r="QG37" s="53"/>
      <c r="QH37" s="53"/>
      <c r="QI37" s="53"/>
      <c r="QJ37" s="53"/>
      <c r="QK37" s="53"/>
      <c r="QL37" s="53"/>
      <c r="QM37" s="53"/>
      <c r="QN37" s="53"/>
      <c r="QO37" s="53"/>
      <c r="QP37" s="53"/>
      <c r="QQ37" s="53"/>
      <c r="QR37" s="53"/>
      <c r="QS37" s="53"/>
      <c r="QT37" s="53"/>
      <c r="QU37" s="53"/>
      <c r="QV37" s="53"/>
      <c r="QW37" s="53"/>
      <c r="QX37" s="53"/>
      <c r="QY37" s="53"/>
      <c r="QZ37" s="53"/>
      <c r="RA37" s="53"/>
      <c r="RB37" s="53"/>
      <c r="RC37" s="53"/>
      <c r="RD37" s="53"/>
      <c r="RE37" s="53"/>
      <c r="RF37" s="53"/>
      <c r="RG37" s="53"/>
      <c r="RH37" s="53"/>
      <c r="RI37" s="53"/>
      <c r="RJ37" s="53"/>
      <c r="RK37" s="53"/>
      <c r="RL37" s="53"/>
      <c r="RM37" s="53"/>
      <c r="RN37" s="53"/>
      <c r="RO37" s="53"/>
      <c r="RP37" s="53"/>
      <c r="RQ37" s="53"/>
      <c r="RR37" s="53"/>
      <c r="RS37" s="53"/>
      <c r="RT37" s="53"/>
      <c r="RU37" s="53"/>
      <c r="RV37" s="53"/>
      <c r="RW37" s="53"/>
      <c r="RX37" s="53"/>
      <c r="RY37" s="53"/>
      <c r="RZ37" s="53"/>
      <c r="SA37" s="53"/>
      <c r="SB37" s="53"/>
      <c r="SC37" s="61"/>
      <c r="SD37" s="61"/>
      <c r="SE37" s="61"/>
      <c r="SF37" s="61"/>
      <c r="SQ37" s="71"/>
    </row>
    <row r="38" spans="2:861">
      <c r="B38" s="68">
        <v>5</v>
      </c>
      <c r="C38" s="70" t="s">
        <v>3</v>
      </c>
      <c r="FV38" s="70"/>
      <c r="FW38" s="70"/>
      <c r="FX38" s="70"/>
      <c r="FY38" s="70"/>
      <c r="FZ38" s="70"/>
      <c r="GA38" s="70"/>
      <c r="GB38" s="70"/>
      <c r="GC38" s="70"/>
      <c r="GD38" s="70"/>
      <c r="GE38" s="70"/>
      <c r="GF38" s="70"/>
      <c r="GG38" s="70"/>
      <c r="GH38" s="70"/>
      <c r="GI38" s="70"/>
      <c r="GJ38" s="70"/>
      <c r="GK38" s="70"/>
      <c r="GL38" s="70"/>
      <c r="GM38" s="70"/>
      <c r="GN38" s="70"/>
      <c r="GO38" s="70"/>
      <c r="GP38" s="70"/>
      <c r="GQ38" s="69"/>
      <c r="GR38" s="69"/>
      <c r="GS38" s="69"/>
      <c r="GT38" s="70"/>
      <c r="GU38" s="70"/>
      <c r="GV38" s="70"/>
      <c r="GW38" s="70"/>
      <c r="GX38" s="70"/>
      <c r="GY38" s="70"/>
      <c r="GZ38" s="70"/>
      <c r="HA38" s="70"/>
      <c r="HB38" s="70"/>
      <c r="HC38" s="70"/>
      <c r="HD38" s="70"/>
      <c r="HE38" s="70"/>
      <c r="HF38" s="70"/>
      <c r="HG38" s="70"/>
      <c r="HH38" s="70"/>
      <c r="HI38" s="70"/>
      <c r="HJ38" s="70"/>
      <c r="HK38" s="70"/>
      <c r="HL38" s="70"/>
      <c r="HM38" s="70"/>
      <c r="HN38" s="70"/>
      <c r="HO38" s="70"/>
      <c r="HP38" s="70"/>
      <c r="HQ38" s="70"/>
      <c r="HR38" s="70"/>
      <c r="HS38" s="70"/>
      <c r="HT38" s="70"/>
      <c r="HU38" s="70"/>
      <c r="HV38" s="70"/>
      <c r="HW38" s="70"/>
      <c r="HX38" s="70"/>
      <c r="HY38" s="70"/>
      <c r="HZ38" s="70"/>
      <c r="IA38" s="70"/>
      <c r="IB38" s="70"/>
      <c r="IC38" s="70"/>
      <c r="ID38" s="70"/>
      <c r="IE38" s="70"/>
      <c r="IF38" s="70"/>
      <c r="IG38" s="70"/>
      <c r="IH38" s="70"/>
      <c r="II38" s="70"/>
      <c r="IJ38" s="70"/>
      <c r="IK38" s="70"/>
      <c r="IL38" s="70"/>
      <c r="IM38" s="70"/>
      <c r="IN38" s="70"/>
      <c r="IO38" s="70"/>
      <c r="IP38" s="70"/>
      <c r="IQ38" s="70"/>
      <c r="IR38" s="70"/>
      <c r="IS38" s="70"/>
      <c r="IT38" s="70"/>
      <c r="IU38" s="70"/>
      <c r="IV38" s="70"/>
      <c r="IX38" s="53"/>
      <c r="IY38" s="53"/>
      <c r="IZ38" s="53"/>
      <c r="JA38" s="53"/>
      <c r="JB38" s="53"/>
      <c r="JC38" s="53"/>
      <c r="JD38" s="53"/>
      <c r="JE38" s="53"/>
      <c r="JF38" s="53"/>
      <c r="JG38" s="53"/>
      <c r="JH38" s="53"/>
      <c r="JI38" s="53"/>
      <c r="JJ38" s="53"/>
      <c r="JK38" s="53"/>
      <c r="JL38" s="53"/>
      <c r="JM38" s="53"/>
      <c r="JN38" s="53"/>
      <c r="JO38" s="53"/>
      <c r="JP38" s="53"/>
      <c r="JQ38" s="53"/>
      <c r="JR38" s="53"/>
      <c r="JS38" s="53"/>
      <c r="JT38" s="53"/>
      <c r="JU38" s="53"/>
      <c r="JV38" s="53"/>
      <c r="JW38" s="53"/>
      <c r="JX38" s="53"/>
      <c r="JY38" s="53"/>
      <c r="JZ38" s="53"/>
      <c r="KA38" s="53"/>
      <c r="KB38" s="53"/>
      <c r="KC38" s="53"/>
      <c r="KD38" s="53"/>
      <c r="KE38" s="53"/>
      <c r="KF38" s="53"/>
      <c r="KG38" s="53"/>
      <c r="KH38" s="53"/>
      <c r="KI38" s="53"/>
      <c r="KJ38" s="53"/>
      <c r="KK38" s="53"/>
      <c r="KL38" s="53"/>
      <c r="KM38" s="53"/>
      <c r="KN38" s="53"/>
      <c r="KO38" s="53"/>
      <c r="KP38" s="53"/>
      <c r="KQ38" s="53"/>
      <c r="KR38" s="53"/>
      <c r="KS38" s="53"/>
      <c r="KT38" s="53"/>
      <c r="KU38" s="53"/>
      <c r="KV38" s="53"/>
      <c r="KW38" s="53"/>
      <c r="KX38" s="53"/>
      <c r="KY38" s="53"/>
      <c r="KZ38" s="53"/>
      <c r="LA38" s="53"/>
      <c r="LB38" s="53"/>
      <c r="LC38" s="53"/>
      <c r="LD38" s="53"/>
      <c r="LE38" s="53"/>
      <c r="LF38" s="53"/>
      <c r="LG38" s="53"/>
      <c r="LH38" s="53"/>
      <c r="LI38" s="53"/>
      <c r="LJ38" s="53"/>
      <c r="LK38" s="53"/>
      <c r="LL38" s="53"/>
      <c r="LM38" s="53"/>
      <c r="LN38" s="53"/>
      <c r="LO38" s="53"/>
      <c r="LP38" s="53"/>
      <c r="LQ38" s="53"/>
      <c r="LR38" s="53"/>
      <c r="LS38" s="53"/>
      <c r="LT38" s="53"/>
      <c r="LU38" s="53"/>
      <c r="LV38" s="53"/>
      <c r="LW38" s="53"/>
      <c r="LX38" s="53"/>
      <c r="LY38" s="53"/>
      <c r="LZ38" s="53"/>
      <c r="MA38" s="53"/>
      <c r="MB38" s="53"/>
      <c r="MC38" s="53"/>
      <c r="MD38" s="53"/>
      <c r="ME38" s="53"/>
      <c r="MF38" s="53"/>
      <c r="MG38" s="53"/>
      <c r="MH38" s="53"/>
      <c r="MI38" s="53"/>
      <c r="MJ38" s="53"/>
      <c r="MK38" s="53"/>
      <c r="ML38" s="53"/>
      <c r="MM38" s="53"/>
      <c r="MN38" s="53"/>
      <c r="MO38" s="53"/>
      <c r="MP38" s="53"/>
      <c r="MQ38" s="53"/>
      <c r="MR38" s="53"/>
      <c r="MS38" s="53"/>
      <c r="MT38" s="53"/>
      <c r="MU38" s="53"/>
      <c r="MV38" s="53"/>
      <c r="MW38" s="53"/>
      <c r="MX38" s="53"/>
      <c r="MY38" s="53"/>
      <c r="MZ38" s="53"/>
      <c r="NA38" s="53"/>
      <c r="NB38" s="53"/>
      <c r="NC38" s="53"/>
      <c r="ND38" s="53"/>
      <c r="NE38" s="53"/>
      <c r="NF38" s="53"/>
      <c r="NG38" s="53"/>
      <c r="NH38" s="53"/>
      <c r="NI38" s="53"/>
      <c r="NJ38" s="53"/>
      <c r="NK38" s="53"/>
      <c r="NL38" s="53"/>
      <c r="NM38" s="53"/>
      <c r="NN38" s="53"/>
      <c r="NO38" s="53"/>
      <c r="NP38" s="53"/>
      <c r="NQ38" s="53"/>
      <c r="NR38" s="53"/>
      <c r="NS38" s="53"/>
      <c r="NT38" s="53"/>
      <c r="NU38" s="53"/>
      <c r="NV38" s="53"/>
      <c r="NW38" s="53"/>
      <c r="NX38" s="53"/>
      <c r="NY38" s="53"/>
      <c r="NZ38" s="53"/>
      <c r="OA38" s="53"/>
      <c r="OB38" s="53"/>
      <c r="OC38" s="53"/>
      <c r="OD38" s="53"/>
      <c r="OE38" s="53"/>
      <c r="OF38" s="53"/>
      <c r="OG38" s="53"/>
      <c r="OH38" s="53"/>
      <c r="OI38" s="53"/>
      <c r="OJ38" s="53"/>
      <c r="OK38" s="53"/>
      <c r="OL38" s="53"/>
      <c r="OM38" s="53"/>
      <c r="ON38" s="53"/>
      <c r="OO38" s="53"/>
      <c r="OP38" s="53"/>
      <c r="OQ38" s="53"/>
      <c r="OR38" s="53"/>
      <c r="OS38" s="53"/>
      <c r="OT38" s="53"/>
      <c r="OU38" s="53"/>
      <c r="OV38" s="53"/>
      <c r="OW38" s="53"/>
      <c r="OX38" s="53"/>
      <c r="OY38" s="53"/>
      <c r="OZ38" s="53"/>
      <c r="PA38" s="53"/>
      <c r="PB38" s="53"/>
      <c r="PC38" s="53"/>
      <c r="PD38" s="53"/>
      <c r="PE38" s="53"/>
      <c r="PF38" s="53"/>
      <c r="PG38" s="53"/>
      <c r="PH38" s="53"/>
      <c r="PI38" s="53"/>
      <c r="PJ38" s="53"/>
      <c r="PK38" s="53"/>
      <c r="PL38" s="53"/>
      <c r="PM38" s="53"/>
      <c r="PN38" s="53"/>
      <c r="PO38" s="53">
        <v>17</v>
      </c>
      <c r="PP38" s="53"/>
      <c r="PQ38" s="53"/>
      <c r="PR38" s="53"/>
      <c r="PS38" s="53"/>
      <c r="PT38" s="53"/>
      <c r="PU38" s="53"/>
      <c r="PV38" s="53"/>
      <c r="PW38" s="53"/>
      <c r="PX38" s="53"/>
      <c r="PY38" s="53"/>
      <c r="PZ38" s="53"/>
      <c r="QA38" s="53"/>
      <c r="QB38" s="53"/>
      <c r="QC38" s="53"/>
      <c r="QD38" s="53"/>
      <c r="QE38" s="53"/>
      <c r="QF38" s="53"/>
      <c r="QG38" s="53"/>
      <c r="QH38" s="53"/>
      <c r="QI38" s="53"/>
      <c r="QJ38" s="53"/>
      <c r="QK38" s="53"/>
      <c r="QL38" s="53"/>
      <c r="QM38" s="53"/>
      <c r="QN38" s="53"/>
      <c r="QO38" s="53"/>
      <c r="QP38" s="53"/>
      <c r="QQ38" s="53"/>
      <c r="QR38" s="53"/>
      <c r="QS38" s="53"/>
      <c r="QT38" s="53"/>
      <c r="QU38" s="53"/>
      <c r="QV38" s="53"/>
      <c r="QW38" s="53"/>
      <c r="QX38" s="53"/>
      <c r="QY38" s="53"/>
      <c r="QZ38" s="53"/>
      <c r="RA38" s="53"/>
      <c r="RB38" s="53"/>
      <c r="RC38" s="53"/>
      <c r="RD38" s="53"/>
      <c r="RE38" s="53"/>
      <c r="RF38" s="53"/>
      <c r="RG38" s="53"/>
      <c r="RH38" s="53"/>
      <c r="RI38" s="53"/>
      <c r="RJ38" s="53"/>
      <c r="RK38" s="53"/>
      <c r="RL38" s="53"/>
      <c r="RM38" s="53"/>
      <c r="RN38" s="53"/>
      <c r="RO38" s="53"/>
      <c r="RP38" s="53"/>
      <c r="RQ38" s="53"/>
      <c r="RR38" s="53"/>
      <c r="RS38" s="53"/>
      <c r="RT38" s="53"/>
      <c r="RU38" s="53"/>
      <c r="RV38" s="53"/>
      <c r="RW38" s="53"/>
      <c r="RX38" s="53"/>
      <c r="RY38" s="53"/>
      <c r="RZ38" s="53"/>
      <c r="SA38" s="53"/>
      <c r="SB38" s="53"/>
      <c r="SC38" s="61"/>
      <c r="SD38" s="61"/>
      <c r="SE38" s="61"/>
      <c r="SF38" s="61"/>
      <c r="SQ38" s="71"/>
      <c r="SU38" s="62">
        <v>13</v>
      </c>
      <c r="SX38" s="62">
        <v>17</v>
      </c>
      <c r="VC38" s="62">
        <v>49</v>
      </c>
      <c r="VW38" s="62">
        <v>17</v>
      </c>
    </row>
    <row r="39" spans="2:861">
      <c r="B39" s="68">
        <v>2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>
        <v>11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>
        <v>7.8</v>
      </c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69"/>
      <c r="GR39" s="69"/>
      <c r="GS39" s="69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61"/>
      <c r="SD39" s="61"/>
      <c r="SE39" s="61"/>
      <c r="SF39" s="61"/>
      <c r="SQ39" s="71"/>
    </row>
    <row r="40" spans="2:861">
      <c r="B40" s="68">
        <v>17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>
        <v>13</v>
      </c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V40" s="70"/>
      <c r="FW40" s="70"/>
      <c r="FX40" s="70"/>
      <c r="FY40" s="70"/>
      <c r="FZ40" s="70"/>
      <c r="GA40" s="70"/>
      <c r="GB40" s="70"/>
      <c r="GC40" s="70"/>
      <c r="GD40" s="70"/>
      <c r="GE40" s="70"/>
      <c r="GF40" s="70"/>
      <c r="GG40" s="70"/>
      <c r="GH40" s="70"/>
      <c r="GI40" s="70"/>
      <c r="GJ40" s="70"/>
      <c r="GK40" s="70"/>
      <c r="GL40" s="70"/>
      <c r="GM40" s="70"/>
      <c r="GN40" s="70"/>
      <c r="GO40" s="70"/>
      <c r="GP40" s="70"/>
      <c r="GQ40" s="69"/>
      <c r="GR40" s="69"/>
      <c r="GS40" s="69"/>
      <c r="GT40" s="70"/>
      <c r="GU40" s="70"/>
      <c r="GV40" s="70"/>
      <c r="GW40" s="70"/>
      <c r="GX40" s="70"/>
      <c r="GY40" s="70"/>
      <c r="GZ40" s="70"/>
      <c r="HA40" s="70"/>
      <c r="HB40" s="70"/>
      <c r="HC40" s="70"/>
      <c r="HD40" s="70"/>
      <c r="HE40" s="70"/>
      <c r="HF40" s="70"/>
      <c r="HG40" s="70"/>
      <c r="HH40" s="70"/>
      <c r="HI40" s="70"/>
      <c r="HJ40" s="70"/>
      <c r="HK40" s="70"/>
      <c r="HL40" s="70"/>
      <c r="HM40" s="70"/>
      <c r="HN40" s="70"/>
      <c r="HO40" s="70"/>
      <c r="HP40" s="70"/>
      <c r="HQ40" s="70"/>
      <c r="HR40" s="70"/>
      <c r="HS40" s="70"/>
      <c r="HT40" s="70"/>
      <c r="HU40" s="70"/>
      <c r="HV40" s="70"/>
      <c r="HW40" s="70"/>
      <c r="HX40" s="70"/>
      <c r="HY40" s="70"/>
      <c r="HZ40" s="70"/>
      <c r="IA40" s="70"/>
      <c r="IB40" s="70"/>
      <c r="IC40" s="70"/>
      <c r="ID40" s="70"/>
      <c r="IE40" s="70"/>
      <c r="IF40" s="70"/>
      <c r="IG40" s="70"/>
      <c r="IH40" s="70"/>
      <c r="II40" s="70"/>
      <c r="IJ40" s="70"/>
      <c r="IK40" s="70"/>
      <c r="IL40" s="70"/>
      <c r="IM40" s="70"/>
      <c r="IN40" s="70"/>
      <c r="IO40" s="70"/>
      <c r="IP40" s="70"/>
      <c r="IQ40" s="70"/>
      <c r="IR40" s="70"/>
      <c r="IS40" s="70"/>
      <c r="IT40" s="70"/>
      <c r="IU40" s="70"/>
      <c r="IV40" s="70"/>
      <c r="IW40" s="70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61"/>
      <c r="SD40" s="61"/>
      <c r="SE40" s="61"/>
      <c r="SF40" s="61"/>
      <c r="SQ40" s="71"/>
    </row>
    <row r="41" spans="2:861">
      <c r="B41" s="68">
        <v>25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>
        <v>11</v>
      </c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>
        <v>14</v>
      </c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69"/>
      <c r="GR41" s="69"/>
      <c r="GS41" s="69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  <c r="HU41" s="70"/>
      <c r="HV41" s="70"/>
      <c r="HW41" s="70"/>
      <c r="HX41" s="70"/>
      <c r="HY41" s="70"/>
      <c r="HZ41" s="70"/>
      <c r="IA41" s="70"/>
      <c r="IB41" s="70"/>
      <c r="IC41" s="70"/>
      <c r="ID41" s="70"/>
      <c r="IE41" s="70"/>
      <c r="IF41" s="70"/>
      <c r="IG41" s="70"/>
      <c r="IH41" s="70"/>
      <c r="II41" s="70"/>
      <c r="IJ41" s="70"/>
      <c r="IK41" s="70"/>
      <c r="IL41" s="70"/>
      <c r="IM41" s="70"/>
      <c r="IN41" s="70"/>
      <c r="IO41" s="70"/>
      <c r="IP41" s="70"/>
      <c r="IQ41" s="70"/>
      <c r="IR41" s="70"/>
      <c r="IS41" s="70"/>
      <c r="IT41" s="70"/>
      <c r="IU41" s="70"/>
      <c r="IV41" s="70"/>
      <c r="IW41" s="70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61"/>
      <c r="SD41" s="61"/>
      <c r="SE41" s="61"/>
      <c r="SF41" s="61"/>
      <c r="SQ41" s="71"/>
      <c r="UE41" s="62">
        <v>33</v>
      </c>
    </row>
    <row r="42" spans="2:861">
      <c r="B42" s="68">
        <v>25</v>
      </c>
      <c r="C42" s="69" t="s">
        <v>2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V42" s="70"/>
      <c r="FW42" s="70"/>
      <c r="FX42" s="70"/>
      <c r="FY42" s="70"/>
      <c r="FZ42" s="70"/>
      <c r="GA42" s="70"/>
      <c r="GB42" s="70"/>
      <c r="GC42" s="70"/>
      <c r="GD42" s="70"/>
      <c r="GE42" s="70"/>
      <c r="GF42" s="70"/>
      <c r="GG42" s="70"/>
      <c r="GH42" s="70"/>
      <c r="GI42" s="70"/>
      <c r="GJ42" s="70"/>
      <c r="GK42" s="70"/>
      <c r="GL42" s="70"/>
      <c r="GM42" s="70"/>
      <c r="GN42" s="70"/>
      <c r="GO42" s="70"/>
      <c r="GP42" s="70"/>
      <c r="GQ42" s="69"/>
      <c r="GR42" s="69"/>
      <c r="GS42" s="69"/>
      <c r="GT42" s="70"/>
      <c r="GU42" s="70"/>
      <c r="GV42" s="70"/>
      <c r="GW42" s="70"/>
      <c r="GX42" s="70"/>
      <c r="GY42" s="70"/>
      <c r="GZ42" s="70"/>
      <c r="HA42" s="70"/>
      <c r="HB42" s="70"/>
      <c r="HC42" s="70"/>
      <c r="HD42" s="70"/>
      <c r="HE42" s="70"/>
      <c r="HF42" s="70"/>
      <c r="HG42" s="70"/>
      <c r="HH42" s="70"/>
      <c r="HI42" s="70"/>
      <c r="HJ42" s="70"/>
      <c r="HK42" s="70"/>
      <c r="HL42" s="70"/>
      <c r="HM42" s="70"/>
      <c r="HN42" s="70"/>
      <c r="HO42" s="70"/>
      <c r="HP42" s="70"/>
      <c r="HQ42" s="70"/>
      <c r="HR42" s="70"/>
      <c r="HS42" s="70"/>
      <c r="HT42" s="70"/>
      <c r="HU42" s="70"/>
      <c r="HV42" s="70"/>
      <c r="HW42" s="70"/>
      <c r="HX42" s="70"/>
      <c r="HY42" s="70"/>
      <c r="HZ42" s="70"/>
      <c r="IA42" s="70"/>
      <c r="IB42" s="70"/>
      <c r="IC42" s="70"/>
      <c r="ID42" s="70"/>
      <c r="IE42" s="70"/>
      <c r="IF42" s="70"/>
      <c r="IG42" s="70"/>
      <c r="IH42" s="70"/>
      <c r="II42" s="70"/>
      <c r="IJ42" s="70"/>
      <c r="IK42" s="70"/>
      <c r="IL42" s="70"/>
      <c r="IM42" s="70"/>
      <c r="IN42" s="70"/>
      <c r="IO42" s="70"/>
      <c r="IP42" s="70"/>
      <c r="IQ42" s="70"/>
      <c r="IR42" s="70"/>
      <c r="IS42" s="70"/>
      <c r="IT42" s="70"/>
      <c r="IU42" s="70"/>
      <c r="IV42" s="70"/>
      <c r="IW42" s="70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61"/>
      <c r="SD42" s="61"/>
      <c r="SE42" s="61"/>
      <c r="SF42" s="61"/>
      <c r="SQ42" s="71"/>
      <c r="TY42" s="62">
        <v>22</v>
      </c>
      <c r="UE42" s="62">
        <v>7.8</v>
      </c>
      <c r="UM42" s="62">
        <v>6.8</v>
      </c>
      <c r="XG42" s="62">
        <v>2</v>
      </c>
      <c r="XJ42" s="62">
        <v>23</v>
      </c>
      <c r="XK42" s="62">
        <v>2</v>
      </c>
      <c r="XL42" s="62">
        <v>13</v>
      </c>
      <c r="XM42" s="62">
        <v>110</v>
      </c>
      <c r="XN42" s="62">
        <v>9.3000000000000007</v>
      </c>
      <c r="XQ42" s="62">
        <v>17</v>
      </c>
      <c r="XR42" s="62">
        <v>2</v>
      </c>
      <c r="AAQ42" s="62">
        <v>2</v>
      </c>
    </row>
    <row r="43" spans="2:861">
      <c r="B43" s="68">
        <v>27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>
        <v>23</v>
      </c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69"/>
      <c r="GR43" s="69"/>
      <c r="GS43" s="69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  <c r="HU43" s="70"/>
      <c r="HV43" s="70"/>
      <c r="HW43" s="70"/>
      <c r="HX43" s="70"/>
      <c r="HY43" s="70"/>
      <c r="HZ43" s="70"/>
      <c r="IA43" s="70"/>
      <c r="IB43" s="70"/>
      <c r="IC43" s="70"/>
      <c r="ID43" s="70"/>
      <c r="IE43" s="70"/>
      <c r="IF43" s="70"/>
      <c r="IG43" s="70"/>
      <c r="IH43" s="70"/>
      <c r="II43" s="70"/>
      <c r="IJ43" s="70"/>
      <c r="IK43" s="70"/>
      <c r="IL43" s="70"/>
      <c r="IM43" s="70"/>
      <c r="IN43" s="70"/>
      <c r="IO43" s="70"/>
      <c r="IP43" s="70"/>
      <c r="IQ43" s="70"/>
      <c r="IR43" s="70"/>
      <c r="IS43" s="70"/>
      <c r="IT43" s="70"/>
      <c r="IU43" s="70"/>
      <c r="IV43" s="70"/>
      <c r="IW43" s="70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61"/>
      <c r="SD43" s="61"/>
      <c r="SE43" s="61"/>
      <c r="SF43" s="61"/>
      <c r="SQ43" s="71"/>
    </row>
    <row r="44" spans="2:861">
      <c r="B44" s="68">
        <v>55</v>
      </c>
      <c r="C44" s="69" t="s">
        <v>2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>
        <v>7.8</v>
      </c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V44" s="70"/>
      <c r="FW44" s="70"/>
      <c r="FX44" s="70"/>
      <c r="FY44" s="70"/>
      <c r="FZ44" s="70"/>
      <c r="GA44" s="70"/>
      <c r="GB44" s="70"/>
      <c r="GC44" s="70"/>
      <c r="GD44" s="70"/>
      <c r="GE44" s="70"/>
      <c r="GF44" s="70"/>
      <c r="GG44" s="70"/>
      <c r="GH44" s="70"/>
      <c r="GI44" s="70"/>
      <c r="GJ44" s="70"/>
      <c r="GK44" s="70"/>
      <c r="GL44" s="70"/>
      <c r="GM44" s="70"/>
      <c r="GN44" s="70"/>
      <c r="GO44" s="70"/>
      <c r="GP44" s="70"/>
      <c r="GQ44" s="69"/>
      <c r="GR44" s="69"/>
      <c r="GS44" s="69"/>
      <c r="GT44" s="70"/>
      <c r="GU44" s="70"/>
      <c r="GV44" s="70"/>
      <c r="GW44" s="70"/>
      <c r="GX44" s="70"/>
      <c r="GY44" s="70"/>
      <c r="GZ44" s="70"/>
      <c r="HA44" s="70"/>
      <c r="HB44" s="70"/>
      <c r="HC44" s="70"/>
      <c r="HD44" s="70"/>
      <c r="HE44" s="70"/>
      <c r="HF44" s="70"/>
      <c r="HG44" s="70"/>
      <c r="HH44" s="70"/>
      <c r="HI44" s="70"/>
      <c r="HJ44" s="70"/>
      <c r="HK44" s="70"/>
      <c r="HL44" s="70"/>
      <c r="HM44" s="70"/>
      <c r="HN44" s="70"/>
      <c r="HO44" s="70"/>
      <c r="HP44" s="70"/>
      <c r="HQ44" s="70"/>
      <c r="HR44" s="70"/>
      <c r="HS44" s="70"/>
      <c r="HT44" s="70"/>
      <c r="HU44" s="70"/>
      <c r="HV44" s="70"/>
      <c r="HW44" s="70"/>
      <c r="HX44" s="70"/>
      <c r="HY44" s="70"/>
      <c r="HZ44" s="70"/>
      <c r="IA44" s="70"/>
      <c r="IB44" s="70"/>
      <c r="IC44" s="70"/>
      <c r="ID44" s="70"/>
      <c r="IE44" s="70"/>
      <c r="IF44" s="70"/>
      <c r="IG44" s="70"/>
      <c r="IH44" s="70"/>
      <c r="II44" s="70"/>
      <c r="IJ44" s="70"/>
      <c r="IK44" s="70"/>
      <c r="IL44" s="70"/>
      <c r="IM44" s="70"/>
      <c r="IN44" s="70"/>
      <c r="IO44" s="70"/>
      <c r="IP44" s="70"/>
      <c r="IQ44" s="70"/>
      <c r="IR44" s="70"/>
      <c r="IS44" s="70"/>
      <c r="IT44" s="70"/>
      <c r="IU44" s="70"/>
      <c r="IV44" s="70"/>
      <c r="IW44" s="70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61"/>
      <c r="SD44" s="61"/>
      <c r="SE44" s="61"/>
      <c r="SF44" s="61"/>
      <c r="SQ44" s="71"/>
    </row>
    <row r="45" spans="2:861">
      <c r="B45" s="63" t="s">
        <v>4</v>
      </c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>
        <v>31</v>
      </c>
      <c r="GL45" s="70"/>
      <c r="GM45" s="70"/>
      <c r="GN45" s="70"/>
      <c r="GO45" s="70"/>
      <c r="GP45" s="70"/>
      <c r="GQ45" s="69"/>
      <c r="GR45" s="69"/>
      <c r="GS45" s="69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  <c r="HU45" s="70"/>
      <c r="HV45" s="70"/>
      <c r="HW45" s="70"/>
      <c r="HX45" s="70"/>
      <c r="HY45" s="70"/>
      <c r="HZ45" s="70"/>
      <c r="IA45" s="70"/>
      <c r="IB45" s="70"/>
      <c r="IC45" s="70"/>
      <c r="ID45" s="70"/>
      <c r="IE45" s="70"/>
      <c r="IF45" s="70"/>
      <c r="IG45" s="70"/>
      <c r="IH45" s="70"/>
      <c r="II45" s="70"/>
      <c r="IJ45" s="70"/>
      <c r="IK45" s="70"/>
      <c r="IL45" s="70"/>
      <c r="IM45" s="70"/>
      <c r="IN45" s="70"/>
      <c r="IO45" s="70"/>
      <c r="IP45" s="70"/>
      <c r="IQ45" s="70"/>
      <c r="IR45" s="70"/>
      <c r="IS45" s="70"/>
      <c r="IT45" s="70"/>
      <c r="IU45" s="70"/>
      <c r="IV45" s="70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61"/>
      <c r="RY45" s="61"/>
      <c r="RZ45" s="61"/>
      <c r="SA45" s="61"/>
      <c r="SB45" s="61"/>
      <c r="SC45" s="61"/>
      <c r="SD45" s="61"/>
      <c r="SE45" s="61"/>
      <c r="SF45" s="61"/>
    </row>
    <row r="46" spans="2:861">
      <c r="B46" s="74">
        <v>13</v>
      </c>
      <c r="FV46" s="70"/>
      <c r="FW46" s="70"/>
      <c r="FX46" s="70"/>
      <c r="FY46" s="70"/>
      <c r="FZ46" s="70"/>
      <c r="GA46" s="70"/>
      <c r="GB46" s="70"/>
      <c r="GC46" s="70"/>
      <c r="GD46" s="70"/>
      <c r="GE46" s="70"/>
      <c r="GF46" s="70"/>
      <c r="GG46" s="70"/>
      <c r="GH46" s="70"/>
      <c r="GI46" s="70"/>
      <c r="GJ46" s="70"/>
      <c r="GK46" s="70"/>
      <c r="GL46" s="70"/>
      <c r="GM46" s="70"/>
      <c r="GN46" s="70"/>
      <c r="GO46" s="70"/>
      <c r="GP46" s="70"/>
      <c r="GQ46" s="69"/>
      <c r="GR46" s="69"/>
      <c r="GS46" s="69">
        <v>6.1</v>
      </c>
      <c r="GT46" s="70"/>
      <c r="GU46" s="70"/>
      <c r="GV46" s="70"/>
      <c r="GW46" s="70"/>
      <c r="GX46" s="70"/>
      <c r="GY46" s="70"/>
      <c r="GZ46" s="70"/>
      <c r="HA46" s="70"/>
      <c r="HB46" s="70"/>
      <c r="HC46" s="70"/>
      <c r="HD46" s="70"/>
      <c r="HE46" s="70"/>
      <c r="HF46" s="70"/>
      <c r="HG46" s="70"/>
      <c r="HH46" s="70"/>
      <c r="HI46" s="70"/>
      <c r="HJ46" s="70"/>
      <c r="HK46" s="70"/>
      <c r="HL46" s="70"/>
      <c r="HM46" s="70"/>
      <c r="HN46" s="70"/>
      <c r="HO46" s="70"/>
      <c r="HP46" s="70"/>
      <c r="HQ46" s="70"/>
      <c r="HR46" s="70"/>
      <c r="HS46" s="70"/>
      <c r="HT46" s="70"/>
      <c r="HU46" s="70"/>
      <c r="HV46" s="70"/>
      <c r="HW46" s="70"/>
      <c r="HX46" s="70"/>
      <c r="HY46" s="70"/>
      <c r="HZ46" s="70"/>
      <c r="IA46" s="70"/>
      <c r="IB46" s="70"/>
      <c r="IC46" s="70"/>
      <c r="ID46" s="70"/>
      <c r="IE46" s="70"/>
      <c r="IF46" s="70"/>
      <c r="IG46" s="70"/>
      <c r="IH46" s="70"/>
      <c r="II46" s="70"/>
      <c r="IJ46" s="70"/>
      <c r="IK46" s="70"/>
      <c r="IL46" s="70"/>
      <c r="IM46" s="70"/>
      <c r="IN46" s="70"/>
      <c r="IO46" s="70"/>
      <c r="IP46" s="70"/>
      <c r="IQ46" s="70"/>
      <c r="IR46" s="70"/>
      <c r="IS46" s="70"/>
      <c r="IT46" s="70"/>
      <c r="IU46" s="70"/>
      <c r="IV46" s="70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61"/>
      <c r="RY46" s="61"/>
      <c r="RZ46" s="61"/>
      <c r="SA46" s="61"/>
      <c r="SB46" s="61"/>
      <c r="SC46" s="61"/>
      <c r="SD46" s="61"/>
      <c r="SE46" s="61"/>
      <c r="SF46" s="61"/>
    </row>
    <row r="47" spans="2:861">
      <c r="B47" s="68">
        <v>41</v>
      </c>
      <c r="C47" s="70" t="s">
        <v>3</v>
      </c>
      <c r="FV47" s="70"/>
      <c r="FW47" s="70"/>
      <c r="FX47" s="70"/>
      <c r="FY47" s="70"/>
      <c r="FZ47" s="70"/>
      <c r="GA47" s="70"/>
      <c r="GB47" s="70"/>
      <c r="GC47" s="70"/>
      <c r="GD47" s="70"/>
      <c r="GE47" s="70"/>
      <c r="GF47" s="70"/>
      <c r="GG47" s="70"/>
      <c r="GH47" s="70"/>
      <c r="GI47" s="70"/>
      <c r="GJ47" s="70"/>
      <c r="GK47" s="70"/>
      <c r="GL47" s="70"/>
      <c r="GM47" s="70"/>
      <c r="GN47" s="70"/>
      <c r="GO47" s="70"/>
      <c r="GP47" s="70"/>
      <c r="GQ47" s="70"/>
      <c r="GR47" s="70"/>
      <c r="GS47" s="70"/>
      <c r="GT47" s="70"/>
      <c r="GU47" s="70"/>
      <c r="GV47" s="70"/>
      <c r="GW47" s="70"/>
      <c r="GX47" s="70"/>
      <c r="GY47" s="70"/>
      <c r="GZ47" s="70"/>
      <c r="HA47" s="70"/>
      <c r="HB47" s="70"/>
      <c r="HC47" s="70"/>
      <c r="HD47" s="70"/>
      <c r="HE47" s="70"/>
      <c r="HF47" s="70"/>
      <c r="HG47" s="70"/>
      <c r="HH47" s="70"/>
      <c r="HI47" s="70"/>
      <c r="HJ47" s="70"/>
      <c r="HK47" s="70"/>
      <c r="HL47" s="70"/>
      <c r="HM47" s="70"/>
      <c r="HN47" s="70"/>
      <c r="HO47" s="70"/>
      <c r="HP47" s="70"/>
      <c r="HQ47" s="70"/>
      <c r="HR47" s="70"/>
      <c r="HS47" s="70"/>
      <c r="HT47" s="70"/>
      <c r="HU47" s="70"/>
      <c r="HV47" s="70"/>
      <c r="HW47" s="70"/>
      <c r="HX47" s="70"/>
      <c r="HY47" s="70"/>
      <c r="HZ47" s="70"/>
      <c r="IA47" s="70"/>
      <c r="IB47" s="70"/>
      <c r="IC47" s="70"/>
      <c r="ID47" s="70"/>
      <c r="IE47" s="70"/>
      <c r="IF47" s="70"/>
      <c r="IG47" s="70"/>
      <c r="IH47" s="70"/>
      <c r="II47" s="70"/>
      <c r="IJ47" s="70"/>
      <c r="IK47" s="70"/>
      <c r="IL47" s="70"/>
      <c r="IM47" s="70"/>
      <c r="IN47" s="70"/>
      <c r="IO47" s="70"/>
      <c r="IP47" s="70"/>
      <c r="IQ47" s="70"/>
      <c r="IR47" s="70"/>
      <c r="IS47" s="70"/>
      <c r="IT47" s="70"/>
      <c r="IU47" s="70"/>
      <c r="IV47" s="70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>
        <v>33</v>
      </c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61"/>
      <c r="RY47" s="61"/>
      <c r="RZ47" s="61"/>
      <c r="SA47" s="61"/>
      <c r="SB47" s="61"/>
      <c r="SC47" s="61"/>
      <c r="SD47" s="61"/>
      <c r="SE47" s="61"/>
      <c r="SF47" s="61"/>
      <c r="SU47" s="62">
        <v>4.5</v>
      </c>
      <c r="SX47" s="62">
        <v>7.8</v>
      </c>
      <c r="VC47" s="62">
        <v>240</v>
      </c>
      <c r="VW47" s="62">
        <v>4.5</v>
      </c>
    </row>
    <row r="48" spans="2:861">
      <c r="B48" s="74" t="s">
        <v>11</v>
      </c>
      <c r="FV48" s="70"/>
      <c r="FW48" s="70"/>
      <c r="FX48" s="70"/>
      <c r="FY48" s="70"/>
      <c r="FZ48" s="70"/>
      <c r="GA48" s="70"/>
      <c r="GB48" s="70"/>
      <c r="GC48" s="70"/>
      <c r="GD48" s="70"/>
      <c r="GE48" s="70"/>
      <c r="GF48" s="70"/>
      <c r="GG48" s="70"/>
      <c r="GH48" s="70"/>
      <c r="GI48" s="70"/>
      <c r="GJ48" s="70"/>
      <c r="GK48" s="70"/>
      <c r="GL48" s="70"/>
      <c r="GM48" s="70"/>
      <c r="GN48" s="70"/>
      <c r="GO48" s="70"/>
      <c r="GP48" s="70"/>
      <c r="GQ48" s="70"/>
      <c r="GR48" s="70"/>
      <c r="GS48" s="70"/>
      <c r="GT48" s="70"/>
      <c r="GU48" s="70"/>
      <c r="GV48" s="70"/>
      <c r="GW48" s="70"/>
      <c r="GX48" s="70"/>
      <c r="GY48" s="70"/>
      <c r="GZ48" s="70"/>
      <c r="HA48" s="70"/>
      <c r="HB48" s="70"/>
      <c r="HC48" s="70"/>
      <c r="HD48" s="70"/>
      <c r="HE48" s="70"/>
      <c r="HF48" s="70"/>
      <c r="HG48" s="70"/>
      <c r="HH48" s="70"/>
      <c r="HI48" s="70"/>
      <c r="HJ48" s="70"/>
      <c r="HK48" s="70"/>
      <c r="HL48" s="70"/>
      <c r="HM48" s="70"/>
      <c r="HN48" s="70"/>
      <c r="HO48" s="70"/>
      <c r="HP48" s="70"/>
      <c r="HQ48" s="70"/>
      <c r="HR48" s="70"/>
      <c r="HS48" s="70"/>
      <c r="HT48" s="70"/>
      <c r="HU48" s="70"/>
      <c r="HV48" s="70"/>
      <c r="HW48" s="70"/>
      <c r="HX48" s="70"/>
      <c r="HY48" s="70"/>
      <c r="HZ48" s="70"/>
      <c r="IA48" s="70"/>
      <c r="IB48" s="70"/>
      <c r="IC48" s="70"/>
      <c r="ID48" s="70"/>
      <c r="IE48" s="70"/>
      <c r="IF48" s="70"/>
      <c r="IG48" s="70"/>
      <c r="IH48" s="70"/>
      <c r="II48" s="70"/>
      <c r="IJ48" s="70"/>
      <c r="IK48" s="70"/>
      <c r="IL48" s="70"/>
      <c r="IM48" s="70"/>
      <c r="IN48" s="70"/>
      <c r="IO48" s="70"/>
      <c r="IP48" s="70"/>
      <c r="IQ48" s="70"/>
      <c r="IR48" s="70"/>
      <c r="IS48" s="70"/>
      <c r="IT48" s="70"/>
      <c r="IU48" s="70"/>
      <c r="IV48" s="70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>
        <v>7.8</v>
      </c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61"/>
      <c r="RY48" s="61"/>
      <c r="RZ48" s="61"/>
      <c r="SA48" s="61"/>
      <c r="SB48" s="61"/>
      <c r="SC48" s="61"/>
      <c r="SD48" s="61"/>
      <c r="SE48" s="61"/>
      <c r="SF48" s="61"/>
      <c r="TA48" s="62">
        <v>1.7</v>
      </c>
    </row>
    <row r="49" spans="2:638">
      <c r="B49" s="74">
        <v>29</v>
      </c>
      <c r="C49" s="70" t="s">
        <v>2</v>
      </c>
      <c r="FV49" s="70"/>
      <c r="FW49" s="70"/>
      <c r="FX49" s="70"/>
      <c r="FY49" s="70"/>
      <c r="FZ49" s="70"/>
      <c r="GA49" s="70"/>
      <c r="GB49" s="70"/>
      <c r="GC49" s="70"/>
      <c r="GD49" s="70"/>
      <c r="GE49" s="70"/>
      <c r="GF49" s="70"/>
      <c r="GG49" s="70"/>
      <c r="GH49" s="70"/>
      <c r="GI49" s="70"/>
      <c r="GJ49" s="70"/>
      <c r="GK49" s="70"/>
      <c r="GL49" s="70"/>
      <c r="GM49" s="70"/>
      <c r="GN49" s="70"/>
      <c r="GO49" s="70"/>
      <c r="GP49" s="70"/>
      <c r="GQ49" s="70"/>
      <c r="GR49" s="70"/>
      <c r="GS49" s="70"/>
      <c r="GT49" s="70"/>
      <c r="GU49" s="70"/>
      <c r="GV49" s="70"/>
      <c r="GW49" s="70"/>
      <c r="GX49" s="70"/>
      <c r="GY49" s="70"/>
      <c r="GZ49" s="70"/>
      <c r="HA49" s="70"/>
      <c r="HB49" s="70"/>
      <c r="HC49" s="70"/>
      <c r="HD49" s="70"/>
      <c r="HE49" s="70"/>
      <c r="HF49" s="70"/>
      <c r="HG49" s="70"/>
      <c r="HH49" s="70"/>
      <c r="HI49" s="70"/>
      <c r="HJ49" s="70"/>
      <c r="HK49" s="70"/>
      <c r="HL49" s="70"/>
      <c r="HM49" s="70"/>
      <c r="HN49" s="70"/>
      <c r="HO49" s="70"/>
      <c r="HP49" s="70"/>
      <c r="HQ49" s="70"/>
      <c r="HR49" s="70"/>
      <c r="HS49" s="70"/>
      <c r="HT49" s="70"/>
      <c r="HU49" s="70"/>
      <c r="HV49" s="70"/>
      <c r="HW49" s="70"/>
      <c r="HX49" s="70"/>
      <c r="HY49" s="70"/>
      <c r="HZ49" s="70"/>
      <c r="IA49" s="70"/>
      <c r="IB49" s="70"/>
      <c r="IC49" s="70"/>
      <c r="ID49" s="70"/>
      <c r="IE49" s="70"/>
      <c r="IF49" s="70"/>
      <c r="IG49" s="70"/>
      <c r="IH49" s="70"/>
      <c r="II49" s="70"/>
      <c r="IJ49" s="70"/>
      <c r="IK49" s="70"/>
      <c r="IL49" s="70"/>
      <c r="IM49" s="70"/>
      <c r="IN49" s="70"/>
      <c r="IO49" s="70"/>
      <c r="IP49" s="70"/>
      <c r="IQ49" s="70"/>
      <c r="IR49" s="70"/>
      <c r="IS49" s="70"/>
      <c r="IT49" s="70"/>
      <c r="IU49" s="70"/>
      <c r="IV49" s="70"/>
      <c r="IX49" s="60"/>
      <c r="IY49" s="60"/>
      <c r="IZ49" s="60"/>
      <c r="JA49" s="60"/>
      <c r="JB49" s="60"/>
      <c r="JC49" s="60"/>
      <c r="JD49" s="60"/>
      <c r="JE49" s="60"/>
      <c r="JF49" s="60"/>
      <c r="JG49" s="60"/>
      <c r="JH49" s="60"/>
      <c r="JI49" s="60"/>
      <c r="JJ49" s="60"/>
      <c r="JK49" s="60"/>
      <c r="JL49" s="60"/>
      <c r="JM49" s="60"/>
      <c r="JN49" s="60"/>
      <c r="JO49" s="60"/>
      <c r="JP49" s="60"/>
      <c r="JQ49" s="60"/>
      <c r="JR49" s="60"/>
      <c r="JS49" s="60"/>
      <c r="JT49" s="60"/>
      <c r="JU49" s="60"/>
      <c r="JV49" s="60"/>
      <c r="JW49" s="60"/>
      <c r="JX49" s="60"/>
      <c r="JY49" s="60"/>
      <c r="JZ49" s="60"/>
      <c r="KA49" s="60"/>
      <c r="KB49" s="60"/>
      <c r="KC49" s="60"/>
      <c r="KD49" s="60"/>
      <c r="KE49" s="60"/>
      <c r="KF49" s="60"/>
      <c r="KG49" s="60"/>
      <c r="KH49" s="60"/>
      <c r="KI49" s="60"/>
      <c r="KJ49" s="60"/>
      <c r="KK49" s="60"/>
      <c r="KL49" s="60"/>
      <c r="KM49" s="60"/>
      <c r="KN49" s="60"/>
      <c r="KO49" s="60"/>
      <c r="KP49" s="60"/>
      <c r="KQ49" s="60"/>
      <c r="KR49" s="60"/>
      <c r="KS49" s="60"/>
      <c r="KT49" s="60"/>
      <c r="KU49" s="60"/>
      <c r="KV49" s="60"/>
      <c r="KW49" s="60"/>
      <c r="KX49" s="60"/>
      <c r="KY49" s="60"/>
      <c r="KZ49" s="60"/>
      <c r="LA49" s="60"/>
      <c r="LB49" s="60"/>
      <c r="LC49" s="60"/>
      <c r="LD49" s="60"/>
      <c r="LE49" s="60"/>
      <c r="LF49" s="60"/>
      <c r="LG49" s="60"/>
      <c r="LH49" s="60"/>
      <c r="LI49" s="60"/>
      <c r="LJ49" s="60"/>
      <c r="LK49" s="60"/>
      <c r="LL49" s="60"/>
      <c r="LM49" s="60"/>
      <c r="LN49" s="60"/>
      <c r="LO49" s="60"/>
      <c r="LP49" s="60"/>
      <c r="LQ49" s="60"/>
      <c r="LR49" s="60"/>
      <c r="LS49" s="60"/>
      <c r="LT49" s="60"/>
      <c r="LU49" s="60"/>
      <c r="LV49" s="60"/>
      <c r="LW49" s="60"/>
      <c r="LX49" s="60"/>
      <c r="LY49" s="60"/>
      <c r="LZ49" s="60"/>
      <c r="MA49" s="60"/>
      <c r="MB49" s="60"/>
      <c r="MC49" s="60"/>
      <c r="MD49" s="60"/>
      <c r="ME49" s="60"/>
      <c r="MF49" s="60"/>
      <c r="MG49" s="60"/>
      <c r="MH49" s="60"/>
      <c r="MI49" s="60"/>
      <c r="MJ49" s="60"/>
      <c r="MK49" s="60"/>
      <c r="ML49" s="60"/>
      <c r="MM49" s="60"/>
      <c r="MN49" s="60"/>
      <c r="MO49" s="60"/>
      <c r="MP49" s="60"/>
      <c r="MQ49" s="60"/>
      <c r="MR49" s="60"/>
      <c r="MS49" s="60"/>
      <c r="MT49" s="60"/>
      <c r="MU49" s="60"/>
      <c r="MV49" s="60"/>
      <c r="MW49" s="60"/>
      <c r="MX49" s="60"/>
      <c r="MY49" s="60"/>
      <c r="MZ49" s="60"/>
      <c r="NA49" s="60"/>
      <c r="NB49" s="60"/>
      <c r="NC49" s="60"/>
      <c r="ND49" s="60"/>
      <c r="NE49" s="60"/>
      <c r="NF49" s="60"/>
      <c r="NG49" s="60"/>
      <c r="NH49" s="60"/>
      <c r="NI49" s="60"/>
      <c r="NJ49" s="60"/>
      <c r="NK49" s="60"/>
      <c r="NL49" s="60"/>
      <c r="NM49" s="60"/>
      <c r="NN49" s="60"/>
      <c r="NO49" s="60"/>
      <c r="NP49" s="60"/>
      <c r="NQ49" s="60"/>
      <c r="NR49" s="60"/>
      <c r="NS49" s="60"/>
      <c r="NT49" s="60"/>
      <c r="NU49" s="60"/>
      <c r="NV49" s="60"/>
      <c r="NW49" s="60"/>
      <c r="NX49" s="60"/>
      <c r="NY49" s="60"/>
      <c r="NZ49" s="60"/>
      <c r="OA49" s="60"/>
      <c r="OB49" s="60"/>
      <c r="OC49" s="60"/>
      <c r="OD49" s="60"/>
      <c r="OE49" s="60"/>
      <c r="OF49" s="60"/>
      <c r="OG49" s="60"/>
      <c r="OH49" s="60"/>
      <c r="OI49" s="60"/>
      <c r="OJ49" s="60"/>
      <c r="OK49" s="60"/>
      <c r="OL49" s="60"/>
      <c r="OM49" s="60"/>
      <c r="ON49" s="60"/>
      <c r="OO49" s="60"/>
      <c r="OP49" s="60"/>
      <c r="OQ49" s="60"/>
      <c r="OR49" s="60"/>
      <c r="OS49" s="60"/>
      <c r="OT49" s="60"/>
      <c r="OU49" s="60"/>
      <c r="OV49" s="60"/>
      <c r="OW49" s="60"/>
      <c r="OX49" s="60"/>
      <c r="OY49" s="60"/>
      <c r="OZ49" s="60"/>
      <c r="PA49" s="60"/>
      <c r="PB49" s="60"/>
      <c r="PC49" s="60"/>
      <c r="PD49" s="60"/>
      <c r="PE49" s="60"/>
      <c r="PF49" s="60"/>
      <c r="PG49" s="60"/>
      <c r="PH49" s="60"/>
      <c r="PI49" s="60"/>
      <c r="PJ49" s="60"/>
      <c r="PK49" s="60"/>
      <c r="PL49" s="60"/>
      <c r="PM49" s="60"/>
      <c r="PN49" s="60"/>
      <c r="PO49" s="60">
        <v>7.8</v>
      </c>
      <c r="PP49" s="60"/>
      <c r="PQ49" s="60"/>
      <c r="PR49" s="60"/>
      <c r="PS49" s="60"/>
      <c r="PT49" s="60"/>
      <c r="PU49" s="60"/>
      <c r="PV49" s="60"/>
      <c r="PW49" s="60"/>
      <c r="PX49" s="60"/>
      <c r="PY49" s="60"/>
      <c r="PZ49" s="60"/>
      <c r="QA49" s="60"/>
      <c r="QB49" s="60"/>
      <c r="QC49" s="60"/>
      <c r="QD49" s="60"/>
      <c r="QE49" s="60"/>
      <c r="QF49" s="60"/>
      <c r="QG49" s="60"/>
      <c r="QH49" s="60"/>
      <c r="QI49" s="60"/>
      <c r="QJ49" s="60"/>
      <c r="QK49" s="60"/>
      <c r="QL49" s="60"/>
      <c r="QM49" s="60"/>
      <c r="QN49" s="60"/>
      <c r="QO49" s="60"/>
      <c r="QP49" s="60"/>
      <c r="QQ49" s="60"/>
      <c r="QR49" s="60"/>
      <c r="QS49" s="60"/>
      <c r="QT49" s="60"/>
      <c r="QU49" s="60"/>
      <c r="QV49" s="60"/>
      <c r="QW49" s="60"/>
      <c r="QX49" s="60"/>
      <c r="QY49" s="60"/>
      <c r="QZ49" s="60"/>
      <c r="RA49" s="60"/>
      <c r="RB49" s="60"/>
      <c r="RC49" s="60"/>
      <c r="RD49" s="60"/>
      <c r="RE49" s="60"/>
      <c r="RF49" s="60"/>
      <c r="RG49" s="60"/>
      <c r="RH49" s="60"/>
      <c r="RI49" s="60"/>
      <c r="RJ49" s="60"/>
      <c r="RK49" s="60"/>
      <c r="RL49" s="60"/>
      <c r="RM49" s="60"/>
      <c r="RN49" s="60"/>
      <c r="RO49" s="60"/>
      <c r="RP49" s="60"/>
      <c r="RQ49" s="60"/>
      <c r="RR49" s="60"/>
      <c r="RS49" s="60"/>
      <c r="RT49" s="60"/>
      <c r="RU49" s="60"/>
      <c r="RV49" s="60"/>
      <c r="RW49" s="60"/>
      <c r="RX49" s="64"/>
      <c r="RY49" s="64"/>
      <c r="RZ49" s="64"/>
      <c r="SA49" s="64"/>
      <c r="SB49" s="64"/>
      <c r="SC49" s="64"/>
      <c r="SD49" s="64"/>
      <c r="SE49" s="64"/>
      <c r="SF49" s="64"/>
      <c r="TY49" s="62">
        <v>4.5</v>
      </c>
      <c r="UE49" s="62">
        <v>2</v>
      </c>
      <c r="UM49" s="62">
        <v>17</v>
      </c>
      <c r="XG49" s="62">
        <v>11</v>
      </c>
      <c r="XJ49" s="62">
        <v>2</v>
      </c>
      <c r="XL49" s="62">
        <v>33</v>
      </c>
      <c r="XM49" s="62">
        <v>4</v>
      </c>
      <c r="XN49" s="62">
        <v>13</v>
      </c>
    </row>
    <row r="50" spans="2:638">
      <c r="B50" s="74">
        <v>27</v>
      </c>
      <c r="C50" s="70" t="s">
        <v>2</v>
      </c>
      <c r="FV50" s="70"/>
      <c r="FW50" s="70"/>
      <c r="FX50" s="70"/>
      <c r="FY50" s="70"/>
      <c r="FZ50" s="70"/>
      <c r="GA50" s="70"/>
      <c r="GB50" s="70"/>
      <c r="GC50" s="70"/>
      <c r="GD50" s="70"/>
      <c r="GE50" s="70"/>
      <c r="GF50" s="70"/>
      <c r="GG50" s="70"/>
      <c r="GH50" s="70"/>
      <c r="GI50" s="70"/>
      <c r="GJ50" s="70"/>
      <c r="GK50" s="70"/>
      <c r="GL50" s="70"/>
      <c r="GM50" s="70"/>
      <c r="GN50" s="70"/>
      <c r="GO50" s="70"/>
      <c r="GP50" s="70"/>
      <c r="GQ50" s="70"/>
      <c r="GR50" s="70"/>
      <c r="GS50" s="70"/>
      <c r="GT50" s="70"/>
      <c r="GU50" s="70"/>
      <c r="GV50" s="70"/>
      <c r="GW50" s="70"/>
      <c r="GX50" s="70"/>
      <c r="GY50" s="70"/>
      <c r="GZ50" s="70"/>
      <c r="HA50" s="70"/>
      <c r="HB50" s="70"/>
      <c r="HC50" s="70"/>
      <c r="HD50" s="70"/>
      <c r="HE50" s="70"/>
      <c r="HF50" s="70"/>
      <c r="HG50" s="70"/>
      <c r="HH50" s="70"/>
      <c r="HI50" s="70"/>
      <c r="HJ50" s="70"/>
      <c r="HK50" s="70"/>
      <c r="HL50" s="70"/>
      <c r="HM50" s="70"/>
      <c r="HN50" s="70"/>
      <c r="HO50" s="70"/>
      <c r="HP50" s="70"/>
      <c r="HQ50" s="70"/>
      <c r="HR50" s="70"/>
      <c r="HS50" s="70"/>
      <c r="HT50" s="70"/>
      <c r="HU50" s="70"/>
      <c r="HV50" s="70"/>
      <c r="HW50" s="70"/>
      <c r="HX50" s="70"/>
      <c r="HY50" s="70"/>
      <c r="HZ50" s="70"/>
      <c r="IA50" s="70"/>
      <c r="IB50" s="70"/>
      <c r="IC50" s="70"/>
      <c r="ID50" s="70"/>
      <c r="IE50" s="70"/>
      <c r="IF50" s="70"/>
      <c r="IG50" s="70"/>
      <c r="IH50" s="70"/>
      <c r="II50" s="70"/>
      <c r="IJ50" s="70"/>
      <c r="IK50" s="70"/>
      <c r="IL50" s="70"/>
      <c r="IM50" s="70"/>
      <c r="IN50" s="70"/>
      <c r="IO50" s="70"/>
      <c r="IP50" s="70"/>
      <c r="IQ50" s="70"/>
      <c r="IR50" s="70"/>
      <c r="IS50" s="70"/>
      <c r="IT50" s="70"/>
      <c r="IU50" s="70"/>
      <c r="IV50" s="70"/>
      <c r="IX50" s="60"/>
      <c r="IY50" s="60"/>
      <c r="IZ50" s="60"/>
      <c r="JA50" s="60"/>
      <c r="JB50" s="60"/>
      <c r="JC50" s="60"/>
      <c r="JD50" s="60"/>
      <c r="JE50" s="60"/>
      <c r="JF50" s="60"/>
      <c r="JG50" s="60"/>
      <c r="JH50" s="60"/>
      <c r="JI50" s="60"/>
      <c r="JJ50" s="60"/>
      <c r="JK50" s="60"/>
      <c r="JL50" s="60"/>
      <c r="JM50" s="60"/>
      <c r="JN50" s="60"/>
      <c r="JO50" s="60"/>
      <c r="JP50" s="60"/>
      <c r="JQ50" s="60"/>
      <c r="JR50" s="60"/>
      <c r="JS50" s="60"/>
      <c r="JT50" s="60"/>
      <c r="JU50" s="60"/>
      <c r="JV50" s="60"/>
      <c r="JW50" s="60"/>
      <c r="JX50" s="60"/>
      <c r="JY50" s="60"/>
      <c r="JZ50" s="60"/>
      <c r="KA50" s="60"/>
      <c r="KB50" s="60"/>
      <c r="KC50" s="60"/>
      <c r="KD50" s="60"/>
      <c r="KE50" s="60"/>
      <c r="KF50" s="60"/>
      <c r="KG50" s="60"/>
      <c r="KH50" s="60"/>
      <c r="KI50" s="60"/>
      <c r="KJ50" s="60"/>
      <c r="KK50" s="60"/>
      <c r="KL50" s="60"/>
      <c r="KM50" s="60"/>
      <c r="KN50" s="60"/>
      <c r="KO50" s="60"/>
      <c r="KP50" s="60"/>
      <c r="KQ50" s="60"/>
      <c r="KR50" s="60"/>
      <c r="KS50" s="60"/>
      <c r="KT50" s="60"/>
      <c r="KU50" s="60"/>
      <c r="KV50" s="60"/>
      <c r="KW50" s="60"/>
      <c r="KX50" s="60"/>
      <c r="KY50" s="60"/>
      <c r="KZ50" s="60"/>
      <c r="LA50" s="60"/>
      <c r="LB50" s="60"/>
      <c r="LC50" s="60"/>
      <c r="LD50" s="60"/>
      <c r="LE50" s="60"/>
      <c r="LF50" s="60"/>
      <c r="LG50" s="60"/>
      <c r="LH50" s="60"/>
      <c r="LI50" s="60"/>
      <c r="LJ50" s="60"/>
      <c r="LK50" s="60"/>
      <c r="LL50" s="60"/>
      <c r="LM50" s="60"/>
      <c r="LN50" s="60"/>
      <c r="LO50" s="60"/>
      <c r="LP50" s="60"/>
      <c r="LQ50" s="60"/>
      <c r="LR50" s="60"/>
      <c r="LS50" s="60"/>
      <c r="LT50" s="60"/>
      <c r="LU50" s="60"/>
      <c r="LV50" s="60"/>
      <c r="LW50" s="60"/>
      <c r="LX50" s="60"/>
      <c r="LY50" s="60"/>
      <c r="LZ50" s="60"/>
      <c r="MA50" s="60"/>
      <c r="MB50" s="60"/>
      <c r="MC50" s="60"/>
      <c r="MD50" s="60"/>
      <c r="ME50" s="60"/>
      <c r="MF50" s="60"/>
      <c r="MG50" s="60"/>
      <c r="MH50" s="60"/>
      <c r="MI50" s="60"/>
      <c r="MJ50" s="60"/>
      <c r="MK50" s="60"/>
      <c r="ML50" s="60"/>
      <c r="MM50" s="60"/>
      <c r="MN50" s="60"/>
      <c r="MO50" s="60"/>
      <c r="MP50" s="60"/>
      <c r="MQ50" s="60"/>
      <c r="MR50" s="60"/>
      <c r="MS50" s="60"/>
      <c r="MT50" s="60"/>
      <c r="MU50" s="60"/>
      <c r="MV50" s="60"/>
      <c r="MW50" s="60"/>
      <c r="MX50" s="60"/>
      <c r="MY50" s="60"/>
      <c r="MZ50" s="60"/>
      <c r="NA50" s="60"/>
      <c r="NB50" s="60"/>
      <c r="NC50" s="60"/>
      <c r="ND50" s="60"/>
      <c r="NE50" s="60"/>
      <c r="NF50" s="60"/>
      <c r="NG50" s="60"/>
      <c r="NH50" s="60"/>
      <c r="NI50" s="60"/>
      <c r="NJ50" s="60"/>
      <c r="NK50" s="60"/>
      <c r="NL50" s="60"/>
      <c r="NM50" s="60"/>
      <c r="NN50" s="60"/>
      <c r="NO50" s="60"/>
      <c r="NP50" s="60"/>
      <c r="NQ50" s="60"/>
      <c r="NR50" s="60"/>
      <c r="NS50" s="60"/>
      <c r="NT50" s="60"/>
      <c r="NU50" s="60"/>
      <c r="NV50" s="60"/>
      <c r="NW50" s="60"/>
      <c r="NX50" s="60"/>
      <c r="NY50" s="60"/>
      <c r="NZ50" s="60"/>
      <c r="OA50" s="60"/>
      <c r="OB50" s="60"/>
      <c r="OC50" s="60"/>
      <c r="OD50" s="60"/>
      <c r="OE50" s="60"/>
      <c r="OF50" s="60"/>
      <c r="OG50" s="60"/>
      <c r="OH50" s="60"/>
      <c r="OI50" s="60"/>
      <c r="OJ50" s="60"/>
      <c r="OK50" s="60"/>
      <c r="OL50" s="60"/>
      <c r="OM50" s="60"/>
      <c r="ON50" s="60"/>
      <c r="OO50" s="60"/>
      <c r="OP50" s="60"/>
      <c r="OQ50" s="60"/>
      <c r="OR50" s="60"/>
      <c r="OS50" s="60"/>
      <c r="OT50" s="60"/>
      <c r="OU50" s="60"/>
      <c r="OV50" s="60"/>
      <c r="OW50" s="60"/>
      <c r="OX50" s="60"/>
      <c r="OY50" s="60"/>
      <c r="OZ50" s="60"/>
      <c r="PA50" s="60"/>
      <c r="PB50" s="60"/>
      <c r="PC50" s="60"/>
      <c r="PD50" s="60"/>
      <c r="PE50" s="60"/>
      <c r="PF50" s="60"/>
      <c r="PG50" s="60"/>
      <c r="PH50" s="60"/>
      <c r="PI50" s="60"/>
      <c r="PJ50" s="60"/>
      <c r="PK50" s="60"/>
      <c r="PL50" s="60"/>
      <c r="PM50" s="60"/>
      <c r="PN50" s="60"/>
      <c r="PO50" s="60"/>
      <c r="PP50" s="60"/>
      <c r="PQ50" s="60"/>
      <c r="PR50" s="60"/>
      <c r="PS50" s="60">
        <v>2</v>
      </c>
      <c r="PT50" s="60"/>
      <c r="PU50" s="60"/>
      <c r="PV50" s="60"/>
      <c r="PW50" s="60"/>
      <c r="PX50" s="60"/>
      <c r="PY50" s="60"/>
      <c r="PZ50" s="60"/>
      <c r="QA50" s="60"/>
      <c r="QB50" s="60"/>
      <c r="QC50" s="60"/>
      <c r="QD50" s="60"/>
      <c r="QE50" s="60"/>
      <c r="QF50" s="60"/>
      <c r="QG50" s="60"/>
      <c r="QH50" s="60"/>
      <c r="QI50" s="60"/>
      <c r="QJ50" s="60"/>
      <c r="QK50" s="60"/>
      <c r="QL50" s="60"/>
      <c r="QM50" s="60"/>
      <c r="QN50" s="60"/>
      <c r="QO50" s="60"/>
      <c r="QP50" s="60"/>
      <c r="QQ50" s="60"/>
      <c r="QR50" s="60"/>
      <c r="QS50" s="60"/>
      <c r="QT50" s="60"/>
      <c r="QU50" s="60"/>
      <c r="QV50" s="60"/>
      <c r="QW50" s="60"/>
      <c r="QX50" s="60"/>
      <c r="QY50" s="60"/>
      <c r="QZ50" s="60"/>
      <c r="RA50" s="60"/>
      <c r="RB50" s="60"/>
      <c r="RC50" s="60"/>
      <c r="RD50" s="60"/>
      <c r="RE50" s="60"/>
      <c r="RF50" s="60"/>
      <c r="RG50" s="60"/>
      <c r="RH50" s="60"/>
      <c r="RI50" s="60"/>
      <c r="RJ50" s="60"/>
      <c r="RK50" s="60"/>
      <c r="RL50" s="60"/>
      <c r="RM50" s="60"/>
      <c r="RN50" s="60"/>
      <c r="RO50" s="60"/>
      <c r="RP50" s="60"/>
      <c r="RQ50" s="60"/>
      <c r="RR50" s="60"/>
      <c r="RS50" s="60"/>
      <c r="RT50" s="60"/>
      <c r="RU50" s="60"/>
      <c r="RV50" s="60"/>
      <c r="RW50" s="60"/>
      <c r="RX50" s="64"/>
      <c r="RY50" s="64"/>
      <c r="RZ50" s="64"/>
      <c r="SA50" s="64"/>
      <c r="SB50" s="64"/>
      <c r="SC50" s="64"/>
      <c r="SD50" s="64"/>
      <c r="SE50" s="64"/>
      <c r="SF50" s="64"/>
      <c r="UE50" s="62">
        <v>4.5</v>
      </c>
    </row>
    <row r="51" spans="2:638">
      <c r="B51" s="74">
        <v>18</v>
      </c>
      <c r="FV51" s="70"/>
      <c r="FW51" s="70"/>
      <c r="FX51" s="70"/>
      <c r="FY51" s="70"/>
      <c r="FZ51" s="70"/>
      <c r="GA51" s="70"/>
      <c r="GB51" s="70"/>
      <c r="GC51" s="70"/>
      <c r="GD51" s="70"/>
      <c r="GE51" s="70"/>
      <c r="GF51" s="70"/>
      <c r="GG51" s="70"/>
      <c r="GH51" s="70"/>
      <c r="GI51" s="70"/>
      <c r="GJ51" s="70"/>
      <c r="GK51" s="70"/>
      <c r="GL51" s="70"/>
      <c r="GM51" s="70"/>
      <c r="GN51" s="70"/>
      <c r="GO51" s="70"/>
      <c r="GP51" s="70"/>
      <c r="GQ51" s="70"/>
      <c r="GR51" s="70"/>
      <c r="GS51" s="70"/>
      <c r="GT51" s="70"/>
      <c r="GU51" s="70"/>
      <c r="GV51" s="70"/>
      <c r="GW51" s="70"/>
      <c r="GX51" s="70"/>
      <c r="GY51" s="70"/>
      <c r="GZ51" s="70"/>
      <c r="HA51" s="70"/>
      <c r="HB51" s="70"/>
      <c r="HC51" s="70"/>
      <c r="HD51" s="70"/>
      <c r="HE51" s="70"/>
      <c r="HF51" s="70"/>
      <c r="HG51" s="70"/>
      <c r="HH51" s="70"/>
      <c r="HI51" s="70"/>
      <c r="HJ51" s="70"/>
      <c r="HK51" s="70"/>
      <c r="HL51" s="70"/>
      <c r="HM51" s="70"/>
      <c r="HN51" s="70"/>
      <c r="HO51" s="70"/>
      <c r="HP51" s="70"/>
      <c r="HQ51" s="70"/>
      <c r="HR51" s="70"/>
      <c r="HS51" s="70"/>
      <c r="HT51" s="70"/>
      <c r="HU51" s="70"/>
      <c r="HV51" s="70"/>
      <c r="HW51" s="70"/>
      <c r="HX51" s="70"/>
      <c r="HY51" s="70"/>
      <c r="HZ51" s="70"/>
      <c r="IA51" s="70"/>
      <c r="IB51" s="70"/>
      <c r="IC51" s="70"/>
      <c r="ID51" s="70"/>
      <c r="IE51" s="70"/>
      <c r="IF51" s="70"/>
      <c r="IG51" s="70"/>
      <c r="IH51" s="70"/>
      <c r="II51" s="70"/>
      <c r="IJ51" s="70"/>
      <c r="IK51" s="70"/>
      <c r="IL51" s="70"/>
      <c r="IM51" s="70"/>
      <c r="IN51" s="70"/>
      <c r="IO51" s="70"/>
      <c r="IP51" s="70"/>
      <c r="IQ51" s="70"/>
      <c r="IR51" s="70"/>
      <c r="IS51" s="70"/>
      <c r="IT51" s="70"/>
      <c r="IU51" s="70"/>
      <c r="IV51" s="70"/>
      <c r="IX51" s="52"/>
      <c r="IY51" s="52"/>
      <c r="IZ51" s="52"/>
      <c r="JA51" s="52"/>
      <c r="JB51" s="52"/>
      <c r="JC51" s="52"/>
      <c r="JD51" s="52"/>
      <c r="JE51" s="52"/>
      <c r="JF51" s="52"/>
      <c r="JG51" s="52"/>
      <c r="JH51" s="52"/>
      <c r="JI51" s="52"/>
      <c r="JJ51" s="52"/>
      <c r="JK51" s="52"/>
      <c r="JL51" s="52"/>
      <c r="JM51" s="52"/>
      <c r="JN51" s="52"/>
      <c r="JO51" s="52"/>
      <c r="JP51" s="52"/>
      <c r="JQ51" s="52"/>
      <c r="JR51" s="52"/>
      <c r="JS51" s="52"/>
      <c r="JT51" s="52"/>
      <c r="JU51" s="52"/>
      <c r="JV51" s="52"/>
      <c r="JW51" s="52"/>
      <c r="JX51" s="52"/>
      <c r="JY51" s="52"/>
      <c r="JZ51" s="52"/>
      <c r="KA51" s="52"/>
      <c r="KB51" s="52"/>
      <c r="KC51" s="52"/>
      <c r="KD51" s="52"/>
      <c r="KE51" s="52"/>
      <c r="KF51" s="52"/>
      <c r="KG51" s="52"/>
      <c r="KH51" s="52"/>
      <c r="KI51" s="52"/>
      <c r="KJ51" s="52"/>
      <c r="KK51" s="52"/>
      <c r="KL51" s="52"/>
      <c r="KM51" s="52"/>
      <c r="KN51" s="52"/>
      <c r="KO51" s="52"/>
      <c r="KP51" s="52"/>
      <c r="KQ51" s="52"/>
      <c r="KR51" s="52"/>
      <c r="KS51" s="52"/>
      <c r="KT51" s="52"/>
      <c r="KU51" s="52"/>
      <c r="KV51" s="52"/>
      <c r="KW51" s="52"/>
      <c r="KX51" s="52"/>
      <c r="KY51" s="52"/>
      <c r="KZ51" s="52"/>
      <c r="LA51" s="52"/>
      <c r="LB51" s="52"/>
      <c r="LC51" s="52"/>
      <c r="LD51" s="52"/>
      <c r="LE51" s="52"/>
      <c r="LF51" s="52"/>
      <c r="LG51" s="52"/>
      <c r="LH51" s="52"/>
      <c r="LI51" s="52"/>
      <c r="LJ51" s="52"/>
      <c r="LK51" s="52"/>
      <c r="LL51" s="52"/>
      <c r="LM51" s="52"/>
      <c r="LN51" s="52"/>
      <c r="LO51" s="52"/>
      <c r="LP51" s="52"/>
      <c r="LQ51" s="52"/>
      <c r="LR51" s="52"/>
      <c r="LS51" s="52"/>
      <c r="LT51" s="52"/>
      <c r="LU51" s="52"/>
      <c r="LV51" s="52"/>
      <c r="LW51" s="52"/>
      <c r="LX51" s="52"/>
      <c r="LY51" s="52"/>
      <c r="LZ51" s="52"/>
      <c r="MA51" s="52"/>
      <c r="MB51" s="52"/>
      <c r="MC51" s="52"/>
      <c r="MD51" s="52"/>
      <c r="ME51" s="52"/>
      <c r="MF51" s="52"/>
      <c r="MG51" s="52"/>
      <c r="MH51" s="52"/>
      <c r="MI51" s="52"/>
      <c r="MJ51" s="52"/>
      <c r="MK51" s="52"/>
      <c r="ML51" s="52"/>
      <c r="MM51" s="52"/>
      <c r="MN51" s="52"/>
      <c r="MO51" s="52"/>
      <c r="MP51" s="52"/>
      <c r="MQ51" s="52"/>
      <c r="MR51" s="52"/>
      <c r="MS51" s="52"/>
      <c r="MT51" s="52"/>
      <c r="MU51" s="52"/>
      <c r="MV51" s="52"/>
      <c r="MW51" s="52"/>
      <c r="MX51" s="52"/>
      <c r="MY51" s="52"/>
      <c r="MZ51" s="52"/>
      <c r="NA51" s="52"/>
      <c r="NB51" s="52"/>
      <c r="NC51" s="52"/>
      <c r="ND51" s="52"/>
      <c r="NE51" s="52"/>
      <c r="NF51" s="52"/>
      <c r="NG51" s="52"/>
      <c r="NH51" s="52"/>
      <c r="NI51" s="52"/>
      <c r="NJ51" s="52"/>
      <c r="NK51" s="52"/>
      <c r="NL51" s="52"/>
      <c r="NM51" s="52"/>
      <c r="NN51" s="52"/>
      <c r="NO51" s="52"/>
      <c r="NP51" s="52"/>
      <c r="NQ51" s="52"/>
      <c r="NR51" s="52"/>
      <c r="NS51" s="52"/>
      <c r="NT51" s="52"/>
      <c r="NU51" s="52"/>
      <c r="NV51" s="52"/>
      <c r="NW51" s="52"/>
      <c r="NX51" s="52"/>
      <c r="NY51" s="52"/>
      <c r="NZ51" s="52"/>
      <c r="OA51" s="52"/>
      <c r="OB51" s="52"/>
      <c r="OC51" s="52"/>
      <c r="OD51" s="52"/>
      <c r="OE51" s="52"/>
      <c r="OF51" s="52"/>
      <c r="OG51" s="52"/>
      <c r="OH51" s="52"/>
      <c r="OI51" s="52"/>
      <c r="OJ51" s="52"/>
      <c r="OK51" s="52"/>
      <c r="OL51" s="52"/>
      <c r="OM51" s="52"/>
      <c r="ON51" s="52"/>
      <c r="OO51" s="52"/>
      <c r="OP51" s="52"/>
      <c r="OQ51" s="52"/>
      <c r="OR51" s="52"/>
      <c r="OS51" s="52"/>
      <c r="OT51" s="52"/>
      <c r="OU51" s="52"/>
      <c r="OV51" s="52"/>
      <c r="OW51" s="52"/>
      <c r="OX51" s="52"/>
      <c r="OY51" s="52"/>
      <c r="OZ51" s="52"/>
      <c r="PA51" s="52"/>
      <c r="PB51" s="52"/>
      <c r="PC51" s="52"/>
      <c r="PD51" s="52"/>
      <c r="PE51" s="52"/>
      <c r="PF51" s="52"/>
      <c r="PG51" s="52"/>
      <c r="PH51" s="52"/>
      <c r="PI51" s="52"/>
      <c r="PJ51" s="52"/>
      <c r="PK51" s="52"/>
      <c r="PL51" s="52"/>
      <c r="PM51" s="52"/>
      <c r="PN51" s="52"/>
      <c r="PO51" s="52"/>
      <c r="PP51" s="52"/>
      <c r="PQ51" s="52"/>
      <c r="PR51" s="52"/>
      <c r="PS51" s="52"/>
      <c r="PT51" s="52"/>
      <c r="PU51" s="52"/>
      <c r="PV51" s="52"/>
      <c r="PW51" s="52"/>
      <c r="PX51" s="52"/>
      <c r="PY51" s="52"/>
      <c r="PZ51" s="52"/>
      <c r="QA51" s="52"/>
      <c r="QB51" s="52"/>
      <c r="QC51" s="52"/>
      <c r="QD51" s="52"/>
      <c r="QE51" s="52"/>
      <c r="QF51" s="52"/>
      <c r="QG51" s="52"/>
      <c r="QH51" s="52"/>
      <c r="QI51" s="52"/>
      <c r="QJ51" s="52"/>
      <c r="QK51" s="52"/>
      <c r="QL51" s="52"/>
      <c r="QM51" s="52"/>
      <c r="QN51" s="52"/>
      <c r="QO51" s="52"/>
      <c r="QP51" s="52"/>
      <c r="QQ51" s="52"/>
      <c r="QR51" s="52"/>
      <c r="QS51" s="52"/>
      <c r="QT51" s="52"/>
      <c r="QU51" s="52"/>
      <c r="QV51" s="52"/>
      <c r="QW51" s="52"/>
      <c r="QX51" s="52"/>
      <c r="QY51" s="52"/>
      <c r="QZ51" s="52"/>
      <c r="RA51" s="52"/>
      <c r="RB51" s="52"/>
      <c r="RC51" s="52"/>
      <c r="RD51" s="52"/>
      <c r="RE51" s="52"/>
      <c r="RF51" s="52"/>
      <c r="RG51" s="52"/>
      <c r="RH51" s="52"/>
      <c r="RI51" s="52"/>
      <c r="RJ51" s="52"/>
      <c r="RK51" s="52"/>
      <c r="RL51" s="52"/>
      <c r="RM51" s="52"/>
      <c r="RN51" s="52"/>
      <c r="RO51" s="52"/>
      <c r="RP51" s="52"/>
      <c r="RQ51" s="52"/>
      <c r="RR51" s="52"/>
      <c r="RS51" s="52"/>
      <c r="RT51" s="52"/>
      <c r="RU51" s="52"/>
      <c r="RV51" s="52"/>
      <c r="RW51" s="56"/>
      <c r="RX51" s="77"/>
      <c r="RY51" s="77"/>
      <c r="RZ51" s="77"/>
      <c r="SA51" s="77"/>
      <c r="SB51" s="77"/>
      <c r="SC51" s="77"/>
      <c r="SD51" s="77"/>
      <c r="SE51" s="77"/>
      <c r="SF51" s="77"/>
      <c r="UE51" s="62">
        <v>1.7</v>
      </c>
    </row>
    <row r="52" spans="2:638"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  <c r="GG52" s="70"/>
      <c r="GH52" s="70"/>
      <c r="GI52" s="70"/>
      <c r="GJ52" s="70"/>
      <c r="GK52" s="70"/>
      <c r="GL52" s="70"/>
      <c r="GM52" s="70"/>
      <c r="GN52" s="70"/>
      <c r="GO52" s="70"/>
      <c r="GP52" s="70"/>
      <c r="GQ52" s="70"/>
      <c r="GR52" s="70"/>
      <c r="GS52" s="70"/>
      <c r="GT52" s="70"/>
      <c r="GU52" s="70"/>
      <c r="GV52" s="70"/>
      <c r="GW52" s="70"/>
      <c r="GX52" s="70"/>
      <c r="GY52" s="70"/>
      <c r="GZ52" s="70"/>
      <c r="HA52" s="70"/>
      <c r="HB52" s="70"/>
      <c r="HC52" s="70"/>
      <c r="HD52" s="70"/>
      <c r="HE52" s="70"/>
      <c r="HF52" s="70"/>
      <c r="HG52" s="70"/>
      <c r="HH52" s="70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  <c r="JV52" s="52"/>
      <c r="JW52" s="52"/>
      <c r="JX52" s="52"/>
      <c r="JY52" s="52"/>
      <c r="JZ52" s="52"/>
      <c r="KA52" s="52"/>
      <c r="KB52" s="52"/>
      <c r="KC52" s="52"/>
      <c r="KD52" s="52"/>
      <c r="KE52" s="52"/>
      <c r="KF52" s="52"/>
      <c r="KG52" s="52"/>
      <c r="KH52" s="52"/>
      <c r="KI52" s="52"/>
      <c r="KJ52" s="52"/>
      <c r="KK52" s="52"/>
      <c r="KL52" s="52"/>
      <c r="KM52" s="52"/>
      <c r="KN52" s="52"/>
      <c r="KO52" s="52"/>
      <c r="KP52" s="52"/>
      <c r="KQ52" s="52"/>
      <c r="KR52" s="52"/>
      <c r="KS52" s="52"/>
      <c r="KT52" s="52"/>
      <c r="KU52" s="52"/>
      <c r="KV52" s="52"/>
      <c r="KW52" s="52"/>
      <c r="KX52" s="52"/>
      <c r="KY52" s="52"/>
      <c r="KZ52" s="52"/>
      <c r="LA52" s="52"/>
      <c r="LB52" s="52"/>
      <c r="LC52" s="52"/>
      <c r="LD52" s="52"/>
      <c r="LE52" s="52"/>
      <c r="LF52" s="52"/>
      <c r="LG52" s="52"/>
      <c r="LH52" s="52"/>
      <c r="LI52" s="52"/>
      <c r="LJ52" s="52"/>
      <c r="LK52" s="52"/>
      <c r="LL52" s="52"/>
      <c r="LM52" s="52"/>
      <c r="LN52" s="52"/>
      <c r="LO52" s="52"/>
      <c r="LP52" s="52"/>
      <c r="LQ52" s="52"/>
      <c r="LR52" s="52"/>
      <c r="LS52" s="52"/>
      <c r="LT52" s="52"/>
      <c r="LU52" s="52"/>
      <c r="LV52" s="52"/>
      <c r="LW52" s="52"/>
      <c r="LX52" s="52"/>
      <c r="LY52" s="52"/>
      <c r="LZ52" s="52"/>
      <c r="MA52" s="52"/>
      <c r="MB52" s="52"/>
      <c r="MC52" s="52"/>
      <c r="MD52" s="52"/>
      <c r="ME52" s="52"/>
      <c r="MF52" s="52"/>
      <c r="MG52" s="52"/>
      <c r="MH52" s="52"/>
      <c r="MI52" s="52"/>
      <c r="MJ52" s="52"/>
      <c r="MK52" s="52"/>
      <c r="ML52" s="52"/>
      <c r="MM52" s="52"/>
      <c r="MN52" s="52"/>
      <c r="MO52" s="52"/>
      <c r="MP52" s="52"/>
      <c r="MQ52" s="52"/>
      <c r="MR52" s="52"/>
      <c r="MS52" s="52"/>
      <c r="MT52" s="52"/>
      <c r="MU52" s="52"/>
      <c r="MV52" s="52"/>
      <c r="MW52" s="52"/>
      <c r="MX52" s="52"/>
      <c r="MY52" s="52"/>
      <c r="MZ52" s="52"/>
      <c r="NA52" s="52"/>
      <c r="NB52" s="52"/>
      <c r="NC52" s="52"/>
      <c r="ND52" s="52"/>
      <c r="NE52" s="52"/>
      <c r="NF52" s="52"/>
      <c r="NG52" s="52"/>
      <c r="NH52" s="52"/>
      <c r="NI52" s="52"/>
      <c r="NJ52" s="52"/>
      <c r="NK52" s="52"/>
      <c r="NL52" s="52"/>
      <c r="NM52" s="52"/>
      <c r="NN52" s="52"/>
      <c r="NO52" s="52"/>
      <c r="NP52" s="52"/>
      <c r="NQ52" s="52"/>
      <c r="NR52" s="52"/>
      <c r="NS52" s="52"/>
      <c r="NT52" s="52"/>
      <c r="NU52" s="52"/>
      <c r="NV52" s="52"/>
      <c r="NW52" s="52"/>
      <c r="NX52" s="52"/>
      <c r="NY52" s="52"/>
      <c r="NZ52" s="52"/>
      <c r="OA52" s="52"/>
      <c r="OB52" s="52"/>
      <c r="OC52" s="52"/>
      <c r="OD52" s="52"/>
      <c r="OE52" s="52"/>
      <c r="OF52" s="52"/>
      <c r="OG52" s="52"/>
      <c r="OH52" s="52"/>
      <c r="OI52" s="52"/>
      <c r="OJ52" s="52"/>
      <c r="OK52" s="52"/>
      <c r="OL52" s="52"/>
      <c r="OM52" s="52"/>
      <c r="ON52" s="52"/>
      <c r="OO52" s="52"/>
      <c r="OP52" s="52"/>
      <c r="OQ52" s="52"/>
      <c r="OR52" s="52"/>
      <c r="OS52" s="52"/>
      <c r="OT52" s="52"/>
      <c r="OU52" s="52"/>
      <c r="OV52" s="52"/>
      <c r="OW52" s="52"/>
      <c r="OX52" s="52"/>
      <c r="OY52" s="52"/>
      <c r="OZ52" s="52"/>
      <c r="PA52" s="52"/>
      <c r="PB52" s="52"/>
      <c r="PC52" s="52"/>
      <c r="PD52" s="52"/>
      <c r="PE52" s="52"/>
      <c r="PF52" s="52"/>
      <c r="PG52" s="52"/>
      <c r="PH52" s="52"/>
      <c r="PI52" s="52"/>
      <c r="PJ52" s="52"/>
      <c r="PK52" s="52"/>
      <c r="PL52" s="52"/>
      <c r="PM52" s="52"/>
      <c r="PN52" s="52"/>
      <c r="PO52" s="52"/>
      <c r="PP52" s="52"/>
      <c r="PQ52" s="52"/>
      <c r="PR52" s="52"/>
      <c r="PS52" s="52"/>
      <c r="PT52" s="52"/>
      <c r="PU52" s="52"/>
      <c r="PV52" s="52"/>
      <c r="PW52" s="52"/>
      <c r="PX52" s="52"/>
      <c r="PY52" s="52"/>
      <c r="PZ52" s="52"/>
      <c r="QA52" s="52"/>
      <c r="QB52" s="52"/>
      <c r="QC52" s="52"/>
      <c r="QD52" s="52"/>
      <c r="QE52" s="52"/>
      <c r="QF52" s="52"/>
      <c r="QG52" s="52"/>
      <c r="QH52" s="52"/>
      <c r="QI52" s="52"/>
      <c r="QJ52" s="52"/>
      <c r="QK52" s="52"/>
      <c r="QL52" s="52"/>
      <c r="QM52" s="52"/>
      <c r="QN52" s="52"/>
      <c r="QO52" s="52"/>
      <c r="QP52" s="52"/>
      <c r="QQ52" s="52"/>
      <c r="QR52" s="52"/>
      <c r="QS52" s="52"/>
      <c r="QT52" s="52"/>
      <c r="QU52" s="52"/>
      <c r="QV52" s="52"/>
      <c r="QW52" s="52"/>
      <c r="QX52" s="52"/>
      <c r="QY52" s="52"/>
      <c r="QZ52" s="52"/>
      <c r="RA52" s="52"/>
      <c r="RB52" s="52"/>
      <c r="RC52" s="52"/>
      <c r="RD52" s="52"/>
      <c r="RE52" s="52"/>
      <c r="RF52" s="52"/>
      <c r="RG52" s="52"/>
      <c r="RH52" s="52"/>
      <c r="RI52" s="52"/>
      <c r="RJ52" s="52"/>
      <c r="RK52" s="52"/>
      <c r="RL52" s="52"/>
      <c r="RM52" s="52"/>
      <c r="RN52" s="52"/>
      <c r="RO52" s="52"/>
      <c r="RP52" s="52"/>
      <c r="RQ52" s="52"/>
      <c r="RR52" s="52"/>
      <c r="RS52" s="52"/>
      <c r="RT52" s="52"/>
      <c r="RU52" s="52"/>
      <c r="RV52" s="52"/>
      <c r="RW52" s="52"/>
      <c r="RX52" s="77"/>
      <c r="RY52" s="77"/>
      <c r="RZ52" s="77"/>
      <c r="SA52" s="77"/>
      <c r="SB52" s="77"/>
      <c r="SC52" s="77"/>
      <c r="SD52" s="77"/>
      <c r="SE52" s="77"/>
      <c r="SF52" s="77"/>
    </row>
    <row r="53" spans="2:638">
      <c r="FV53" s="70"/>
      <c r="FW53" s="70"/>
      <c r="FX53" s="70"/>
      <c r="FY53" s="70"/>
      <c r="FZ53" s="70"/>
      <c r="GA53" s="70"/>
      <c r="GB53" s="70"/>
      <c r="GC53" s="70"/>
      <c r="GD53" s="70"/>
      <c r="GE53" s="70"/>
      <c r="GF53" s="70"/>
      <c r="GG53" s="70"/>
      <c r="GH53" s="70"/>
      <c r="GI53" s="70"/>
      <c r="GJ53" s="70"/>
      <c r="GK53" s="70"/>
      <c r="GL53" s="70"/>
      <c r="GM53" s="70"/>
      <c r="GN53" s="70"/>
      <c r="GO53" s="70"/>
      <c r="GP53" s="70"/>
      <c r="GQ53" s="70"/>
      <c r="GR53" s="70"/>
      <c r="GS53" s="70"/>
      <c r="GT53" s="70"/>
      <c r="GU53" s="70"/>
      <c r="GV53" s="70"/>
      <c r="GW53" s="70"/>
      <c r="GX53" s="70"/>
      <c r="GY53" s="70"/>
      <c r="GZ53" s="70"/>
      <c r="HA53" s="70"/>
      <c r="HB53" s="70"/>
      <c r="HC53" s="70"/>
      <c r="HD53" s="70"/>
      <c r="HE53" s="70"/>
      <c r="HF53" s="70"/>
      <c r="HG53" s="70"/>
      <c r="HH53" s="70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  <c r="NE53" s="52"/>
      <c r="NF53" s="52"/>
      <c r="NG53" s="52"/>
      <c r="NH53" s="52"/>
      <c r="NI53" s="52"/>
      <c r="NJ53" s="52"/>
      <c r="NK53" s="52"/>
      <c r="NL53" s="52"/>
      <c r="NM53" s="52"/>
      <c r="NN53" s="52"/>
      <c r="NO53" s="52"/>
      <c r="NP53" s="52"/>
      <c r="NQ53" s="52"/>
      <c r="NR53" s="52"/>
      <c r="NS53" s="52"/>
      <c r="NT53" s="52"/>
      <c r="NU53" s="52"/>
      <c r="NV53" s="52"/>
      <c r="NW53" s="52"/>
      <c r="NX53" s="52"/>
      <c r="NY53" s="52"/>
      <c r="NZ53" s="52"/>
      <c r="OA53" s="52"/>
      <c r="OB53" s="52"/>
      <c r="OC53" s="52"/>
      <c r="OD53" s="52"/>
      <c r="OE53" s="52"/>
      <c r="OF53" s="52"/>
      <c r="OG53" s="52"/>
      <c r="OH53" s="52"/>
      <c r="OI53" s="52"/>
      <c r="OJ53" s="52"/>
      <c r="OK53" s="52"/>
      <c r="OL53" s="52"/>
      <c r="OM53" s="52"/>
      <c r="ON53" s="52"/>
      <c r="OO53" s="52"/>
      <c r="OP53" s="52"/>
      <c r="OQ53" s="52"/>
      <c r="OR53" s="52"/>
      <c r="OS53" s="52"/>
      <c r="OT53" s="52"/>
      <c r="OU53" s="52"/>
      <c r="OV53" s="52"/>
      <c r="OW53" s="52"/>
      <c r="OX53" s="52"/>
      <c r="OY53" s="52"/>
      <c r="OZ53" s="52"/>
      <c r="PA53" s="52"/>
      <c r="PB53" s="52"/>
      <c r="PC53" s="52"/>
      <c r="PD53" s="52"/>
      <c r="PE53" s="52"/>
      <c r="PF53" s="52"/>
      <c r="PG53" s="52"/>
      <c r="PH53" s="52"/>
      <c r="PI53" s="52"/>
      <c r="PJ53" s="52"/>
      <c r="PK53" s="52"/>
      <c r="PL53" s="52"/>
      <c r="PM53" s="52"/>
      <c r="PN53" s="52"/>
      <c r="PO53" s="52"/>
      <c r="PP53" s="52"/>
      <c r="PQ53" s="52"/>
      <c r="PR53" s="52"/>
      <c r="PS53" s="52"/>
      <c r="PT53" s="52"/>
      <c r="PU53" s="52"/>
      <c r="PV53" s="52"/>
      <c r="PW53" s="52"/>
      <c r="PX53" s="52"/>
      <c r="PY53" s="52"/>
      <c r="PZ53" s="52"/>
      <c r="QA53" s="52"/>
      <c r="QB53" s="52"/>
      <c r="QC53" s="52"/>
      <c r="QD53" s="52"/>
      <c r="QE53" s="52"/>
      <c r="QF53" s="52"/>
      <c r="QG53" s="52"/>
      <c r="QH53" s="52"/>
      <c r="QI53" s="52"/>
      <c r="QJ53" s="52"/>
      <c r="QK53" s="52"/>
      <c r="QL53" s="52"/>
      <c r="QM53" s="52"/>
      <c r="QN53" s="52"/>
      <c r="QO53" s="52"/>
      <c r="QP53" s="52"/>
      <c r="QQ53" s="52"/>
      <c r="QR53" s="52"/>
      <c r="QS53" s="52"/>
      <c r="QT53" s="52"/>
      <c r="QU53" s="52"/>
      <c r="QV53" s="52"/>
      <c r="QW53" s="52"/>
      <c r="QX53" s="52"/>
      <c r="QY53" s="52"/>
      <c r="QZ53" s="52"/>
      <c r="RA53" s="52"/>
      <c r="RB53" s="52"/>
      <c r="RC53" s="52"/>
      <c r="RD53" s="52"/>
      <c r="RE53" s="52"/>
      <c r="RF53" s="52"/>
      <c r="RG53" s="52"/>
      <c r="RH53" s="52"/>
      <c r="RI53" s="52"/>
      <c r="RJ53" s="52"/>
      <c r="RK53" s="52"/>
      <c r="RL53" s="52"/>
      <c r="RM53" s="52"/>
      <c r="RN53" s="52"/>
      <c r="RO53" s="52"/>
      <c r="RP53" s="52"/>
      <c r="RQ53" s="52"/>
      <c r="RR53" s="52"/>
      <c r="RS53" s="52"/>
      <c r="RT53" s="52"/>
      <c r="RU53" s="52"/>
      <c r="RV53" s="52"/>
      <c r="RW53" s="52"/>
      <c r="RX53" s="77"/>
      <c r="RY53" s="77"/>
      <c r="RZ53" s="77"/>
      <c r="SA53" s="77"/>
      <c r="SB53" s="77"/>
      <c r="SC53" s="77"/>
      <c r="SD53" s="77"/>
      <c r="SE53" s="77"/>
      <c r="SF53" s="77"/>
    </row>
    <row r="54" spans="2:638">
      <c r="FV54" s="70"/>
      <c r="FW54" s="70"/>
      <c r="FX54" s="70"/>
      <c r="FY54" s="70"/>
      <c r="FZ54" s="70"/>
      <c r="GA54" s="70"/>
      <c r="GB54" s="70"/>
      <c r="GC54" s="70"/>
      <c r="GD54" s="70"/>
      <c r="GE54" s="70"/>
      <c r="GF54" s="70"/>
      <c r="GG54" s="70"/>
      <c r="GH54" s="70"/>
      <c r="GI54" s="70"/>
      <c r="GJ54" s="70"/>
      <c r="GK54" s="70"/>
      <c r="GL54" s="70"/>
      <c r="GM54" s="70"/>
      <c r="GN54" s="70"/>
      <c r="GO54" s="70"/>
      <c r="GP54" s="70"/>
      <c r="GQ54" s="70"/>
      <c r="GR54" s="70"/>
      <c r="GS54" s="70"/>
      <c r="GT54" s="70"/>
      <c r="GU54" s="70"/>
      <c r="GV54" s="70"/>
      <c r="GW54" s="70"/>
      <c r="GX54" s="70"/>
      <c r="GY54" s="70"/>
      <c r="GZ54" s="70"/>
      <c r="HA54" s="70"/>
      <c r="HB54" s="70"/>
      <c r="HC54" s="70"/>
      <c r="HD54" s="70"/>
      <c r="HE54" s="70"/>
      <c r="HF54" s="70"/>
      <c r="HG54" s="70"/>
      <c r="HH54" s="70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77"/>
      <c r="RY54" s="77"/>
      <c r="RZ54" s="77"/>
      <c r="SA54" s="77"/>
      <c r="SB54" s="77"/>
      <c r="SC54" s="77"/>
      <c r="SD54" s="77"/>
      <c r="SE54" s="77"/>
      <c r="SF54" s="77"/>
    </row>
    <row r="55" spans="2:638">
      <c r="FV55" s="70"/>
      <c r="FW55" s="70"/>
      <c r="FX55" s="70"/>
      <c r="FY55" s="70"/>
      <c r="FZ55" s="70"/>
      <c r="GA55" s="70"/>
      <c r="GB55" s="70"/>
      <c r="GC55" s="70"/>
      <c r="GD55" s="70"/>
      <c r="GE55" s="70"/>
      <c r="GF55" s="70"/>
      <c r="GG55" s="70"/>
      <c r="GH55" s="70"/>
      <c r="GI55" s="70"/>
      <c r="GJ55" s="70"/>
      <c r="GK55" s="70"/>
      <c r="GL55" s="70"/>
      <c r="GM55" s="70"/>
      <c r="GN55" s="70"/>
      <c r="GO55" s="70"/>
      <c r="GP55" s="70"/>
      <c r="GQ55" s="70"/>
      <c r="GR55" s="70"/>
      <c r="GS55" s="70"/>
      <c r="GT55" s="70"/>
      <c r="GU55" s="70"/>
      <c r="GV55" s="70"/>
      <c r="GW55" s="70"/>
      <c r="GX55" s="70"/>
      <c r="GY55" s="70"/>
      <c r="GZ55" s="70"/>
      <c r="HA55" s="70"/>
      <c r="HB55" s="70"/>
      <c r="HC55" s="70"/>
      <c r="HD55" s="70"/>
      <c r="HE55" s="70"/>
      <c r="HF55" s="70"/>
      <c r="HG55" s="70"/>
      <c r="HH55" s="70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77"/>
      <c r="RY55" s="77"/>
      <c r="RZ55" s="77"/>
      <c r="SA55" s="77"/>
      <c r="SB55" s="77"/>
      <c r="SC55" s="77"/>
      <c r="SD55" s="77"/>
      <c r="SE55" s="77"/>
      <c r="SF55" s="77"/>
    </row>
    <row r="56" spans="2:638">
      <c r="FV56" s="70"/>
      <c r="FW56" s="70"/>
      <c r="FX56" s="70"/>
      <c r="FY56" s="70"/>
      <c r="FZ56" s="70"/>
      <c r="GA56" s="70"/>
      <c r="GB56" s="70"/>
      <c r="GC56" s="70"/>
      <c r="GD56" s="70"/>
      <c r="GE56" s="70"/>
      <c r="GF56" s="70"/>
      <c r="GG56" s="70"/>
      <c r="GH56" s="70"/>
      <c r="GI56" s="70"/>
      <c r="GJ56" s="70"/>
      <c r="GK56" s="70"/>
      <c r="GL56" s="70"/>
      <c r="GM56" s="70"/>
      <c r="GN56" s="70"/>
      <c r="GO56" s="70"/>
      <c r="GP56" s="70"/>
      <c r="GQ56" s="70"/>
      <c r="GR56" s="70"/>
      <c r="GS56" s="70"/>
      <c r="GT56" s="70"/>
      <c r="GU56" s="70"/>
      <c r="GV56" s="70"/>
      <c r="GW56" s="70"/>
      <c r="GX56" s="70"/>
      <c r="GY56" s="70"/>
      <c r="GZ56" s="70"/>
      <c r="HA56" s="70"/>
      <c r="HB56" s="70"/>
      <c r="HC56" s="70"/>
      <c r="HD56" s="70"/>
      <c r="HE56" s="70"/>
      <c r="HF56" s="70"/>
      <c r="HG56" s="70"/>
      <c r="HH56" s="70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77"/>
      <c r="RY56" s="77"/>
      <c r="RZ56" s="77"/>
      <c r="SA56" s="77"/>
      <c r="SB56" s="77"/>
      <c r="SC56" s="77"/>
      <c r="SD56" s="77"/>
      <c r="SE56" s="77"/>
      <c r="SF56" s="77"/>
    </row>
    <row r="57" spans="2:638">
      <c r="FV57" s="70"/>
      <c r="FW57" s="70"/>
      <c r="FX57" s="70"/>
      <c r="FY57" s="70"/>
      <c r="FZ57" s="70"/>
      <c r="GA57" s="70"/>
      <c r="GB57" s="70"/>
      <c r="GC57" s="70"/>
      <c r="GD57" s="70"/>
      <c r="GE57" s="70"/>
      <c r="GF57" s="70"/>
      <c r="GG57" s="70"/>
      <c r="GH57" s="70"/>
      <c r="GI57" s="70"/>
      <c r="GJ57" s="70"/>
      <c r="GK57" s="70"/>
      <c r="GL57" s="70"/>
      <c r="GM57" s="70"/>
      <c r="GN57" s="70"/>
      <c r="GO57" s="70"/>
      <c r="GP57" s="70"/>
      <c r="GQ57" s="70"/>
      <c r="GR57" s="70"/>
      <c r="GS57" s="70"/>
      <c r="GT57" s="70"/>
      <c r="GU57" s="70"/>
      <c r="GV57" s="70"/>
      <c r="GW57" s="70"/>
      <c r="GX57" s="70"/>
      <c r="GY57" s="70"/>
      <c r="GZ57" s="70"/>
      <c r="HA57" s="70"/>
      <c r="HB57" s="70"/>
      <c r="HC57" s="70"/>
      <c r="HD57" s="70"/>
      <c r="HE57" s="70"/>
      <c r="HF57" s="70"/>
      <c r="HG57" s="70"/>
      <c r="HH57" s="70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</row>
    <row r="58" spans="2:638">
      <c r="FV58" s="70"/>
      <c r="FW58" s="70"/>
      <c r="FX58" s="70"/>
      <c r="FY58" s="70"/>
      <c r="FZ58" s="70"/>
      <c r="GA58" s="70"/>
      <c r="GB58" s="70"/>
      <c r="GC58" s="70"/>
      <c r="GD58" s="70"/>
      <c r="GE58" s="70"/>
      <c r="GF58" s="70"/>
      <c r="GG58" s="70"/>
      <c r="GH58" s="70"/>
      <c r="GI58" s="70"/>
      <c r="GJ58" s="70"/>
      <c r="GK58" s="70"/>
      <c r="GL58" s="70"/>
      <c r="GM58" s="70"/>
      <c r="GN58" s="70"/>
      <c r="GO58" s="70"/>
      <c r="GP58" s="70"/>
      <c r="GQ58" s="70"/>
      <c r="GR58" s="70"/>
      <c r="GS58" s="70"/>
      <c r="GT58" s="70"/>
      <c r="GU58" s="70"/>
      <c r="GV58" s="70"/>
      <c r="GW58" s="70"/>
      <c r="GX58" s="70"/>
      <c r="GY58" s="70"/>
      <c r="GZ58" s="70"/>
      <c r="HA58" s="70"/>
      <c r="HB58" s="70"/>
      <c r="HC58" s="70"/>
      <c r="HD58" s="70"/>
      <c r="HE58" s="70"/>
      <c r="HF58" s="70"/>
      <c r="HG58" s="70"/>
      <c r="HH58" s="70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</row>
    <row r="59" spans="2:638">
      <c r="FV59" s="70"/>
      <c r="FW59" s="70"/>
      <c r="FX59" s="70"/>
      <c r="FY59" s="70"/>
      <c r="FZ59" s="70"/>
      <c r="GA59" s="70"/>
      <c r="GB59" s="70"/>
      <c r="GC59" s="70"/>
      <c r="GD59" s="70"/>
      <c r="GE59" s="70"/>
      <c r="GF59" s="70"/>
      <c r="GG59" s="70"/>
      <c r="GH59" s="70"/>
      <c r="GI59" s="70"/>
      <c r="GJ59" s="70"/>
      <c r="GK59" s="70"/>
      <c r="GL59" s="70"/>
      <c r="GM59" s="70"/>
      <c r="GN59" s="70"/>
      <c r="GO59" s="70"/>
      <c r="GP59" s="70"/>
      <c r="GQ59" s="70"/>
      <c r="GR59" s="70"/>
      <c r="GS59" s="70"/>
      <c r="GT59" s="70"/>
      <c r="GU59" s="70"/>
      <c r="GV59" s="70"/>
      <c r="GW59" s="70"/>
      <c r="GX59" s="70"/>
      <c r="GY59" s="70"/>
      <c r="GZ59" s="70"/>
      <c r="HA59" s="70"/>
      <c r="HB59" s="70"/>
      <c r="HC59" s="70"/>
      <c r="HD59" s="70"/>
      <c r="HE59" s="70"/>
      <c r="HF59" s="70"/>
      <c r="HG59" s="70"/>
      <c r="HH59" s="70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  <c r="NE59" s="52"/>
      <c r="NF59" s="52"/>
      <c r="NG59" s="52"/>
      <c r="NH59" s="52"/>
      <c r="NI59" s="52"/>
      <c r="NJ59" s="52"/>
      <c r="NK59" s="52"/>
      <c r="NL59" s="52"/>
      <c r="NM59" s="52"/>
      <c r="NN59" s="52"/>
      <c r="NO59" s="52"/>
      <c r="NP59" s="52"/>
      <c r="NQ59" s="52"/>
      <c r="NR59" s="52"/>
      <c r="NS59" s="52"/>
      <c r="NT59" s="52"/>
      <c r="NU59" s="52"/>
      <c r="NV59" s="52"/>
      <c r="NW59" s="52"/>
      <c r="NX59" s="52"/>
      <c r="NY59" s="52"/>
      <c r="NZ59" s="52"/>
      <c r="OA59" s="52"/>
      <c r="OB59" s="52"/>
      <c r="OC59" s="52"/>
      <c r="OD59" s="52"/>
      <c r="OE59" s="52"/>
      <c r="OF59" s="52"/>
      <c r="OG59" s="52"/>
      <c r="OH59" s="52"/>
      <c r="OI59" s="52"/>
      <c r="OJ59" s="52"/>
      <c r="OK59" s="52"/>
      <c r="OL59" s="52"/>
      <c r="OM59" s="52"/>
      <c r="ON59" s="52"/>
      <c r="OO59" s="52"/>
      <c r="OP59" s="52"/>
      <c r="OQ59" s="52"/>
      <c r="OR59" s="52"/>
      <c r="OS59" s="52"/>
      <c r="OT59" s="52"/>
      <c r="OU59" s="52"/>
      <c r="OV59" s="52"/>
      <c r="OW59" s="52"/>
      <c r="OX59" s="52"/>
      <c r="OY59" s="52"/>
      <c r="OZ59" s="52"/>
      <c r="PA59" s="52"/>
      <c r="PB59" s="52"/>
      <c r="PC59" s="52"/>
      <c r="PD59" s="52"/>
      <c r="PE59" s="52"/>
      <c r="PF59" s="52"/>
      <c r="PG59" s="52"/>
      <c r="PH59" s="52"/>
      <c r="PI59" s="52"/>
      <c r="PJ59" s="52"/>
      <c r="PK59" s="52"/>
      <c r="PL59" s="52"/>
      <c r="PM59" s="52"/>
      <c r="PN59" s="52"/>
      <c r="PO59" s="52"/>
      <c r="PP59" s="52"/>
      <c r="PQ59" s="52"/>
      <c r="PR59" s="52"/>
      <c r="PS59" s="52"/>
    </row>
    <row r="60" spans="2:638">
      <c r="FV60" s="70"/>
      <c r="FW60" s="70"/>
      <c r="FX60" s="70"/>
      <c r="FY60" s="70"/>
      <c r="FZ60" s="70"/>
      <c r="GA60" s="70"/>
      <c r="GB60" s="70"/>
      <c r="GC60" s="70"/>
      <c r="GD60" s="70"/>
      <c r="GE60" s="70"/>
      <c r="GF60" s="70"/>
      <c r="GG60" s="70"/>
      <c r="GH60" s="70"/>
      <c r="GI60" s="70"/>
      <c r="GJ60" s="70"/>
      <c r="GK60" s="70"/>
      <c r="GL60" s="70"/>
      <c r="GM60" s="70"/>
      <c r="GN60" s="70"/>
      <c r="GO60" s="70"/>
      <c r="GP60" s="70"/>
      <c r="GQ60" s="70"/>
      <c r="GR60" s="70"/>
      <c r="GS60" s="70"/>
      <c r="GT60" s="70"/>
      <c r="GU60" s="70"/>
      <c r="GV60" s="70"/>
      <c r="GW60" s="70"/>
      <c r="GX60" s="70"/>
      <c r="GY60" s="70"/>
      <c r="GZ60" s="70"/>
      <c r="HA60" s="70"/>
      <c r="HB60" s="70"/>
      <c r="HC60" s="70"/>
      <c r="HD60" s="70"/>
      <c r="HE60" s="70"/>
      <c r="HF60" s="70"/>
      <c r="HG60" s="70"/>
      <c r="HH60" s="70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  <c r="NE60" s="52"/>
      <c r="NF60" s="52"/>
      <c r="NG60" s="52"/>
      <c r="NH60" s="52"/>
      <c r="NI60" s="52"/>
      <c r="NJ60" s="52"/>
      <c r="NK60" s="52"/>
      <c r="NL60" s="52"/>
      <c r="NM60" s="52"/>
      <c r="NN60" s="52"/>
      <c r="NO60" s="52"/>
      <c r="NP60" s="52"/>
      <c r="NQ60" s="52"/>
      <c r="NR60" s="52"/>
      <c r="NS60" s="52"/>
      <c r="NT60" s="52"/>
      <c r="NU60" s="52"/>
      <c r="NV60" s="52"/>
      <c r="NW60" s="52"/>
      <c r="NX60" s="52"/>
      <c r="NY60" s="52"/>
      <c r="NZ60" s="52"/>
      <c r="OA60" s="52"/>
      <c r="OB60" s="52"/>
      <c r="OC60" s="52"/>
      <c r="OD60" s="52"/>
      <c r="OE60" s="52"/>
      <c r="OF60" s="52"/>
      <c r="OG60" s="52"/>
      <c r="OH60" s="52"/>
      <c r="OI60" s="52"/>
      <c r="OJ60" s="52"/>
      <c r="OK60" s="52"/>
      <c r="OL60" s="52"/>
      <c r="OM60" s="52"/>
      <c r="ON60" s="52"/>
      <c r="OO60" s="52"/>
      <c r="OP60" s="52"/>
      <c r="OQ60" s="52"/>
      <c r="OR60" s="52"/>
      <c r="OS60" s="52"/>
      <c r="OT60" s="52"/>
      <c r="OU60" s="52"/>
      <c r="OV60" s="52"/>
      <c r="OW60" s="52"/>
      <c r="OX60" s="52"/>
      <c r="OY60" s="52"/>
      <c r="OZ60" s="52"/>
      <c r="PA60" s="52"/>
      <c r="PB60" s="52"/>
      <c r="PC60" s="52"/>
      <c r="PD60" s="52"/>
      <c r="PE60" s="52"/>
      <c r="PF60" s="52"/>
      <c r="PG60" s="52"/>
      <c r="PH60" s="52"/>
      <c r="PI60" s="52"/>
      <c r="PJ60" s="52"/>
      <c r="PK60" s="52"/>
      <c r="PL60" s="52"/>
      <c r="PM60" s="52"/>
      <c r="PN60" s="52"/>
      <c r="PO60" s="52"/>
      <c r="PP60" s="52"/>
      <c r="PQ60" s="52"/>
      <c r="PR60" s="52"/>
      <c r="PS60" s="52"/>
    </row>
    <row r="61" spans="2:638">
      <c r="FV61" s="70"/>
      <c r="FW61" s="70"/>
      <c r="FX61" s="70"/>
      <c r="FY61" s="70"/>
      <c r="FZ61" s="70"/>
      <c r="GA61" s="70"/>
      <c r="GB61" s="70"/>
      <c r="GC61" s="70"/>
      <c r="GD61" s="70"/>
      <c r="GE61" s="70"/>
      <c r="GF61" s="70"/>
      <c r="GG61" s="70"/>
      <c r="GH61" s="70"/>
      <c r="GI61" s="70"/>
      <c r="GJ61" s="70"/>
      <c r="GK61" s="70"/>
      <c r="GL61" s="70"/>
      <c r="GM61" s="70"/>
      <c r="GN61" s="70"/>
      <c r="GO61" s="70"/>
      <c r="GP61" s="70"/>
      <c r="GQ61" s="70"/>
      <c r="GR61" s="70"/>
      <c r="GS61" s="70"/>
      <c r="GT61" s="70"/>
      <c r="GU61" s="70"/>
      <c r="GV61" s="70"/>
      <c r="GW61" s="70"/>
      <c r="GX61" s="70"/>
      <c r="GY61" s="70"/>
      <c r="GZ61" s="70"/>
      <c r="HA61" s="70"/>
      <c r="HB61" s="70"/>
      <c r="HC61" s="70"/>
      <c r="HD61" s="70"/>
      <c r="HE61" s="70"/>
      <c r="HF61" s="70"/>
      <c r="HG61" s="70"/>
      <c r="HH61" s="70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2"/>
      <c r="NZ61" s="52"/>
      <c r="OA61" s="52"/>
      <c r="OB61" s="52"/>
      <c r="OC61" s="52"/>
      <c r="OD61" s="52"/>
      <c r="OE61" s="52"/>
      <c r="OF61" s="52"/>
      <c r="OG61" s="52"/>
      <c r="OH61" s="52"/>
      <c r="OI61" s="52"/>
      <c r="OJ61" s="52"/>
      <c r="OK61" s="52"/>
      <c r="OL61" s="52"/>
      <c r="OM61" s="52"/>
      <c r="ON61" s="52"/>
      <c r="OO61" s="52"/>
      <c r="OP61" s="52"/>
      <c r="OQ61" s="52"/>
      <c r="OR61" s="52"/>
      <c r="OS61" s="52"/>
      <c r="OT61" s="52"/>
      <c r="OU61" s="52"/>
      <c r="OV61" s="52"/>
      <c r="OW61" s="52"/>
      <c r="OX61" s="52"/>
      <c r="OY61" s="52"/>
      <c r="OZ61" s="52"/>
      <c r="PA61" s="52"/>
      <c r="PB61" s="52"/>
      <c r="PC61" s="52"/>
      <c r="PD61" s="52"/>
      <c r="PE61" s="52"/>
      <c r="PF61" s="52"/>
      <c r="PG61" s="52"/>
      <c r="PH61" s="52"/>
      <c r="PI61" s="52"/>
      <c r="PJ61" s="52"/>
      <c r="PK61" s="52"/>
      <c r="PL61" s="52"/>
      <c r="PM61" s="52"/>
      <c r="PN61" s="52"/>
      <c r="PO61" s="52"/>
      <c r="PP61" s="52"/>
      <c r="PQ61" s="52"/>
      <c r="PR61" s="52"/>
      <c r="PS61" s="52"/>
    </row>
    <row r="62" spans="2:638">
      <c r="FV62" s="70"/>
      <c r="FW62" s="70"/>
      <c r="FX62" s="70"/>
      <c r="FY62" s="70"/>
      <c r="FZ62" s="70"/>
      <c r="GA62" s="70"/>
      <c r="GB62" s="70"/>
      <c r="GC62" s="70"/>
      <c r="GD62" s="70"/>
      <c r="GE62" s="70"/>
      <c r="GF62" s="70"/>
      <c r="GG62" s="70"/>
      <c r="GH62" s="70"/>
      <c r="GI62" s="70"/>
      <c r="GJ62" s="70"/>
      <c r="GK62" s="70"/>
      <c r="GL62" s="70"/>
      <c r="GM62" s="70"/>
      <c r="GN62" s="70"/>
      <c r="GO62" s="70"/>
      <c r="GP62" s="70"/>
      <c r="GQ62" s="70"/>
      <c r="GR62" s="70"/>
      <c r="GS62" s="70"/>
      <c r="GT62" s="70"/>
      <c r="GU62" s="70"/>
      <c r="GV62" s="70"/>
      <c r="GW62" s="70"/>
      <c r="GX62" s="70"/>
      <c r="GY62" s="70"/>
      <c r="GZ62" s="70"/>
      <c r="HA62" s="70"/>
      <c r="HB62" s="70"/>
      <c r="HC62" s="70"/>
      <c r="HD62" s="70"/>
      <c r="HE62" s="70"/>
      <c r="HF62" s="70"/>
      <c r="HG62" s="70"/>
      <c r="HH62" s="70"/>
      <c r="IX62" s="52"/>
      <c r="IY62" s="52"/>
      <c r="IZ62" s="52"/>
      <c r="JA62" s="52"/>
      <c r="JB62" s="52"/>
      <c r="JC62" s="52"/>
      <c r="JD62" s="52"/>
      <c r="JE62" s="52"/>
      <c r="JF62" s="52"/>
      <c r="JG62" s="52"/>
      <c r="JH62" s="52"/>
      <c r="JI62" s="52"/>
      <c r="JJ62" s="52"/>
      <c r="JK62" s="52"/>
      <c r="JL62" s="52"/>
      <c r="JM62" s="52"/>
      <c r="JN62" s="52"/>
      <c r="JO62" s="52"/>
      <c r="JP62" s="52"/>
      <c r="JQ62" s="52"/>
      <c r="JR62" s="52"/>
      <c r="JS62" s="52"/>
      <c r="JT62" s="52"/>
      <c r="JU62" s="52"/>
      <c r="JV62" s="52"/>
      <c r="JW62" s="52"/>
      <c r="JX62" s="52"/>
      <c r="JY62" s="52"/>
      <c r="JZ62" s="52"/>
      <c r="KA62" s="52"/>
      <c r="KB62" s="52"/>
      <c r="KC62" s="52"/>
      <c r="KD62" s="52"/>
      <c r="KE62" s="52"/>
      <c r="KF62" s="52"/>
      <c r="KG62" s="52"/>
      <c r="KH62" s="52"/>
      <c r="KI62" s="52"/>
      <c r="KJ62" s="52"/>
      <c r="KK62" s="52"/>
      <c r="KL62" s="52"/>
      <c r="KM62" s="52"/>
      <c r="KN62" s="52"/>
      <c r="KO62" s="52"/>
      <c r="KP62" s="52"/>
      <c r="KQ62" s="52"/>
      <c r="KR62" s="52"/>
      <c r="KS62" s="52"/>
      <c r="KT62" s="52"/>
      <c r="KU62" s="52"/>
      <c r="KV62" s="52"/>
      <c r="KW62" s="52"/>
      <c r="KX62" s="52"/>
      <c r="KY62" s="52"/>
      <c r="KZ62" s="52"/>
      <c r="LA62" s="52"/>
      <c r="LB62" s="52"/>
      <c r="LC62" s="52"/>
      <c r="LD62" s="52"/>
      <c r="LE62" s="52"/>
      <c r="LF62" s="52"/>
      <c r="LG62" s="52"/>
      <c r="LH62" s="52"/>
      <c r="LI62" s="52"/>
      <c r="LJ62" s="52"/>
      <c r="LK62" s="52"/>
      <c r="LL62" s="52"/>
      <c r="LM62" s="52"/>
      <c r="LN62" s="52"/>
      <c r="LO62" s="52"/>
      <c r="LP62" s="52"/>
      <c r="LQ62" s="52"/>
      <c r="LR62" s="52"/>
      <c r="LS62" s="52"/>
      <c r="LT62" s="52"/>
      <c r="LU62" s="52"/>
      <c r="LV62" s="52"/>
      <c r="LW62" s="52"/>
      <c r="LX62" s="52"/>
      <c r="LY62" s="52"/>
      <c r="LZ62" s="52"/>
      <c r="MA62" s="52"/>
      <c r="MB62" s="52"/>
      <c r="MC62" s="52"/>
      <c r="MD62" s="52"/>
      <c r="ME62" s="52"/>
      <c r="MF62" s="52"/>
      <c r="MG62" s="52"/>
      <c r="MH62" s="52"/>
      <c r="MI62" s="52"/>
      <c r="MJ62" s="52"/>
      <c r="MK62" s="52"/>
      <c r="ML62" s="52"/>
      <c r="MM62" s="52"/>
      <c r="MN62" s="52"/>
      <c r="MO62" s="52"/>
      <c r="MP62" s="52"/>
      <c r="MQ62" s="52"/>
      <c r="MR62" s="52"/>
      <c r="MS62" s="52"/>
      <c r="MT62" s="52"/>
      <c r="MU62" s="52"/>
      <c r="MV62" s="52"/>
      <c r="MW62" s="52"/>
      <c r="MX62" s="52"/>
      <c r="MY62" s="52"/>
      <c r="MZ62" s="52"/>
      <c r="NA62" s="52"/>
      <c r="NB62" s="52"/>
      <c r="NC62" s="52"/>
      <c r="ND62" s="52"/>
      <c r="NE62" s="52"/>
      <c r="NF62" s="52"/>
      <c r="NG62" s="52"/>
      <c r="NH62" s="52"/>
      <c r="NI62" s="52"/>
      <c r="NJ62" s="52"/>
      <c r="NK62" s="52"/>
      <c r="NL62" s="52"/>
      <c r="NM62" s="52"/>
      <c r="NN62" s="52"/>
      <c r="NO62" s="52"/>
      <c r="NP62" s="52"/>
      <c r="NQ62" s="52"/>
      <c r="NR62" s="52"/>
      <c r="NS62" s="52"/>
      <c r="NT62" s="52"/>
      <c r="NU62" s="52"/>
      <c r="NV62" s="52"/>
      <c r="NW62" s="52"/>
      <c r="NX62" s="52"/>
      <c r="NY62" s="52"/>
      <c r="NZ62" s="52"/>
      <c r="OA62" s="52"/>
      <c r="OB62" s="52"/>
      <c r="OC62" s="52"/>
      <c r="OD62" s="52"/>
      <c r="OE62" s="52"/>
      <c r="OF62" s="52"/>
      <c r="OG62" s="52"/>
      <c r="OH62" s="52"/>
      <c r="OI62" s="52"/>
      <c r="OJ62" s="52"/>
      <c r="OK62" s="52"/>
      <c r="OL62" s="52"/>
      <c r="OM62" s="52"/>
      <c r="ON62" s="52"/>
      <c r="OO62" s="52"/>
      <c r="OP62" s="52"/>
      <c r="OQ62" s="52"/>
      <c r="OR62" s="52"/>
      <c r="OS62" s="52"/>
      <c r="OT62" s="52"/>
      <c r="OU62" s="52"/>
      <c r="OV62" s="52"/>
      <c r="OW62" s="52"/>
      <c r="OX62" s="52"/>
      <c r="OY62" s="52"/>
      <c r="OZ62" s="52"/>
      <c r="PA62" s="52"/>
      <c r="PB62" s="52"/>
      <c r="PC62" s="52"/>
      <c r="PD62" s="52"/>
      <c r="PE62" s="52"/>
      <c r="PF62" s="52"/>
      <c r="PG62" s="52"/>
      <c r="PH62" s="52"/>
      <c r="PI62" s="52"/>
      <c r="PJ62" s="52"/>
      <c r="PK62" s="52"/>
      <c r="PL62" s="52"/>
      <c r="PM62" s="52"/>
      <c r="PN62" s="52"/>
      <c r="PO62" s="52"/>
      <c r="PP62" s="52"/>
      <c r="PQ62" s="52"/>
      <c r="PR62" s="52"/>
      <c r="PS62" s="52"/>
    </row>
    <row r="63" spans="2:638">
      <c r="FV63" s="70"/>
      <c r="FW63" s="70"/>
      <c r="FX63" s="70"/>
      <c r="FY63" s="70"/>
      <c r="FZ63" s="70"/>
      <c r="GA63" s="70"/>
      <c r="GB63" s="70"/>
      <c r="GC63" s="70"/>
      <c r="GD63" s="70"/>
      <c r="GE63" s="70"/>
      <c r="GF63" s="70"/>
      <c r="GG63" s="70"/>
      <c r="GH63" s="70"/>
      <c r="GI63" s="70"/>
      <c r="GJ63" s="70"/>
      <c r="GK63" s="70"/>
      <c r="GL63" s="70"/>
      <c r="GM63" s="70"/>
      <c r="GN63" s="70"/>
      <c r="GO63" s="70"/>
      <c r="GP63" s="70"/>
      <c r="GQ63" s="70"/>
      <c r="GR63" s="70"/>
      <c r="GS63" s="70"/>
      <c r="GT63" s="70"/>
      <c r="GU63" s="70"/>
      <c r="GV63" s="70"/>
      <c r="GW63" s="70"/>
      <c r="GX63" s="70"/>
      <c r="GY63" s="70"/>
      <c r="GZ63" s="70"/>
      <c r="HA63" s="70"/>
      <c r="HB63" s="70"/>
      <c r="HC63" s="70"/>
      <c r="HD63" s="70"/>
      <c r="HE63" s="70"/>
      <c r="HF63" s="70"/>
      <c r="HG63" s="70"/>
      <c r="HH63" s="70"/>
      <c r="IX63" s="52"/>
      <c r="IY63" s="52"/>
      <c r="IZ63" s="52"/>
      <c r="JA63" s="52"/>
      <c r="JB63" s="52"/>
      <c r="JC63" s="52"/>
      <c r="JD63" s="52"/>
      <c r="JE63" s="52"/>
      <c r="JF63" s="52"/>
      <c r="JG63" s="52"/>
      <c r="JH63" s="52"/>
      <c r="JI63" s="52"/>
      <c r="JJ63" s="52"/>
      <c r="JK63" s="52"/>
      <c r="JL63" s="52"/>
      <c r="JM63" s="52"/>
      <c r="JN63" s="52"/>
      <c r="JO63" s="52"/>
      <c r="JP63" s="52"/>
      <c r="JQ63" s="52"/>
      <c r="JR63" s="52"/>
      <c r="JS63" s="52"/>
      <c r="JT63" s="52"/>
      <c r="JU63" s="52"/>
      <c r="JV63" s="52"/>
      <c r="JW63" s="52"/>
      <c r="JX63" s="52"/>
      <c r="JY63" s="52"/>
      <c r="JZ63" s="52"/>
      <c r="KA63" s="52"/>
      <c r="KB63" s="52"/>
      <c r="KC63" s="52"/>
      <c r="KD63" s="52"/>
      <c r="KE63" s="52"/>
      <c r="KF63" s="52"/>
      <c r="KG63" s="52"/>
      <c r="KH63" s="52"/>
      <c r="KI63" s="52"/>
      <c r="KJ63" s="52"/>
      <c r="KK63" s="52"/>
      <c r="KL63" s="52"/>
      <c r="KM63" s="52"/>
      <c r="KN63" s="52"/>
      <c r="KO63" s="52"/>
      <c r="KP63" s="52"/>
      <c r="KQ63" s="52"/>
      <c r="KR63" s="52"/>
      <c r="KS63" s="52"/>
      <c r="KT63" s="52"/>
      <c r="KU63" s="52"/>
      <c r="KV63" s="52"/>
      <c r="KW63" s="52"/>
      <c r="KX63" s="52"/>
      <c r="KY63" s="52"/>
      <c r="KZ63" s="52"/>
      <c r="LA63" s="52"/>
      <c r="LB63" s="52"/>
      <c r="LC63" s="52"/>
      <c r="LD63" s="52"/>
      <c r="LE63" s="52"/>
      <c r="LF63" s="52"/>
      <c r="LG63" s="52"/>
      <c r="LH63" s="52"/>
      <c r="LI63" s="52"/>
      <c r="LJ63" s="52"/>
      <c r="LK63" s="52"/>
      <c r="LL63" s="52"/>
      <c r="LM63" s="52"/>
      <c r="LN63" s="52"/>
      <c r="LO63" s="52"/>
      <c r="LP63" s="52"/>
      <c r="LQ63" s="52"/>
      <c r="LR63" s="52"/>
      <c r="LS63" s="52"/>
      <c r="LT63" s="52"/>
      <c r="LU63" s="52"/>
      <c r="LV63" s="52"/>
      <c r="LW63" s="52"/>
      <c r="LX63" s="52"/>
      <c r="LY63" s="52"/>
      <c r="LZ63" s="52"/>
      <c r="MA63" s="52"/>
      <c r="MB63" s="52"/>
      <c r="MC63" s="52"/>
      <c r="MD63" s="52"/>
      <c r="ME63" s="52"/>
      <c r="MF63" s="52"/>
      <c r="MG63" s="52"/>
      <c r="MH63" s="52"/>
      <c r="MI63" s="52"/>
      <c r="MJ63" s="52"/>
      <c r="MK63" s="52"/>
      <c r="ML63" s="52"/>
      <c r="MM63" s="52"/>
      <c r="MN63" s="52"/>
      <c r="MO63" s="52"/>
      <c r="MP63" s="52"/>
      <c r="MQ63" s="52"/>
      <c r="MR63" s="52"/>
      <c r="MS63" s="52"/>
      <c r="MT63" s="52"/>
      <c r="MU63" s="52"/>
      <c r="MV63" s="52"/>
      <c r="MW63" s="52"/>
      <c r="MX63" s="52"/>
      <c r="MY63" s="52"/>
      <c r="MZ63" s="52"/>
      <c r="NA63" s="52"/>
      <c r="NB63" s="52"/>
      <c r="NC63" s="52"/>
      <c r="ND63" s="52"/>
      <c r="NE63" s="52"/>
      <c r="NF63" s="52"/>
      <c r="NG63" s="52"/>
      <c r="NH63" s="52"/>
      <c r="NI63" s="52"/>
      <c r="NJ63" s="52"/>
      <c r="NK63" s="52"/>
      <c r="NL63" s="52"/>
      <c r="NM63" s="52"/>
      <c r="NN63" s="52"/>
      <c r="NO63" s="52"/>
      <c r="NP63" s="52"/>
      <c r="NQ63" s="52"/>
      <c r="NR63" s="52"/>
      <c r="NS63" s="52"/>
      <c r="NT63" s="52"/>
      <c r="NU63" s="52"/>
      <c r="NV63" s="52"/>
      <c r="NW63" s="52"/>
      <c r="NX63" s="52"/>
      <c r="NY63" s="52"/>
      <c r="NZ63" s="52"/>
      <c r="OA63" s="52"/>
      <c r="OB63" s="52"/>
      <c r="OC63" s="52"/>
      <c r="OD63" s="52"/>
      <c r="OE63" s="52"/>
      <c r="OF63" s="52"/>
      <c r="OG63" s="52"/>
      <c r="OH63" s="52"/>
      <c r="OI63" s="52"/>
      <c r="OJ63" s="52"/>
      <c r="OK63" s="52"/>
      <c r="OL63" s="52"/>
      <c r="OM63" s="52"/>
      <c r="ON63" s="52"/>
      <c r="OO63" s="52"/>
      <c r="OP63" s="52"/>
      <c r="OQ63" s="52"/>
      <c r="OR63" s="52"/>
      <c r="OS63" s="52"/>
      <c r="OT63" s="52"/>
      <c r="OU63" s="52"/>
      <c r="OV63" s="52"/>
      <c r="OW63" s="52"/>
      <c r="OX63" s="52"/>
      <c r="OY63" s="52"/>
      <c r="OZ63" s="52"/>
      <c r="PA63" s="52"/>
      <c r="PB63" s="52"/>
      <c r="PC63" s="52"/>
      <c r="PD63" s="52"/>
      <c r="PE63" s="52"/>
      <c r="PF63" s="52"/>
      <c r="PG63" s="52"/>
      <c r="PH63" s="52"/>
      <c r="PI63" s="52"/>
      <c r="PJ63" s="52"/>
      <c r="PK63" s="52"/>
      <c r="PL63" s="52"/>
      <c r="PM63" s="52"/>
      <c r="PN63" s="52"/>
      <c r="PO63" s="52"/>
      <c r="PP63" s="52"/>
      <c r="PQ63" s="52"/>
      <c r="PR63" s="52"/>
      <c r="PS63" s="52"/>
    </row>
    <row r="64" spans="2:638">
      <c r="IX64" s="52"/>
      <c r="IY64" s="52"/>
      <c r="IZ64" s="52"/>
      <c r="JA64" s="52"/>
      <c r="JB64" s="52"/>
      <c r="JC64" s="52"/>
      <c r="JD64" s="52"/>
      <c r="JE64" s="52"/>
      <c r="JF64" s="52"/>
      <c r="JG64" s="52"/>
      <c r="JH64" s="52"/>
      <c r="JI64" s="52"/>
      <c r="JJ64" s="52"/>
      <c r="JK64" s="52"/>
      <c r="JL64" s="52"/>
      <c r="JM64" s="52"/>
      <c r="JN64" s="52"/>
      <c r="JO64" s="52"/>
      <c r="JP64" s="52"/>
      <c r="JQ64" s="52"/>
      <c r="JR64" s="52"/>
      <c r="JS64" s="52"/>
      <c r="JT64" s="52"/>
      <c r="JU64" s="52"/>
      <c r="JV64" s="52"/>
      <c r="JW64" s="52"/>
      <c r="JX64" s="52"/>
      <c r="JY64" s="52"/>
      <c r="JZ64" s="52"/>
      <c r="KA64" s="52"/>
      <c r="KB64" s="52"/>
      <c r="KC64" s="52"/>
      <c r="KD64" s="52"/>
      <c r="KE64" s="52"/>
      <c r="KF64" s="52"/>
      <c r="KG64" s="52"/>
      <c r="KH64" s="52"/>
      <c r="KI64" s="52"/>
      <c r="KJ64" s="52"/>
      <c r="KK64" s="52"/>
      <c r="KL64" s="52"/>
      <c r="KM64" s="52"/>
      <c r="KN64" s="52"/>
      <c r="KO64" s="52"/>
      <c r="KP64" s="52"/>
      <c r="KQ64" s="52"/>
      <c r="KR64" s="52"/>
      <c r="KS64" s="52"/>
      <c r="KT64" s="52"/>
      <c r="KU64" s="52"/>
      <c r="KV64" s="52"/>
      <c r="KW64" s="52"/>
      <c r="KX64" s="52"/>
      <c r="KY64" s="52"/>
      <c r="KZ64" s="52"/>
      <c r="LA64" s="52"/>
      <c r="LB64" s="52"/>
      <c r="LC64" s="52"/>
      <c r="LD64" s="52"/>
      <c r="LE64" s="52"/>
      <c r="LF64" s="52"/>
      <c r="LG64" s="52"/>
      <c r="LH64" s="52"/>
      <c r="LI64" s="52"/>
      <c r="LJ64" s="52"/>
      <c r="LK64" s="52"/>
      <c r="LL64" s="52"/>
      <c r="LM64" s="52"/>
      <c r="LN64" s="52"/>
      <c r="LO64" s="52"/>
      <c r="LP64" s="52"/>
      <c r="LQ64" s="52"/>
      <c r="LR64" s="52"/>
      <c r="LS64" s="52"/>
      <c r="LT64" s="52"/>
      <c r="LU64" s="52"/>
      <c r="LV64" s="52"/>
      <c r="LW64" s="52"/>
      <c r="LX64" s="52"/>
      <c r="LY64" s="52"/>
      <c r="LZ64" s="52"/>
      <c r="MA64" s="52"/>
      <c r="MB64" s="52"/>
      <c r="MC64" s="52"/>
      <c r="MD64" s="52"/>
      <c r="ME64" s="52"/>
      <c r="MF64" s="52"/>
      <c r="MG64" s="52"/>
      <c r="MH64" s="52"/>
      <c r="MI64" s="52"/>
      <c r="MJ64" s="52"/>
      <c r="MK64" s="52"/>
      <c r="ML64" s="52"/>
      <c r="MM64" s="52"/>
      <c r="MN64" s="52"/>
      <c r="MO64" s="52"/>
      <c r="MP64" s="52"/>
      <c r="MQ64" s="52"/>
      <c r="MR64" s="52"/>
      <c r="MS64" s="52"/>
      <c r="MT64" s="52"/>
      <c r="MU64" s="52"/>
      <c r="MV64" s="52"/>
      <c r="MW64" s="52"/>
      <c r="MX64" s="52"/>
      <c r="MY64" s="52"/>
      <c r="MZ64" s="52"/>
      <c r="NA64" s="52"/>
      <c r="NB64" s="52"/>
      <c r="NC64" s="52"/>
      <c r="ND64" s="52"/>
      <c r="NE64" s="52"/>
      <c r="NF64" s="52"/>
      <c r="NG64" s="52"/>
      <c r="NH64" s="52"/>
      <c r="NI64" s="52"/>
      <c r="NJ64" s="52"/>
      <c r="NK64" s="52"/>
      <c r="NL64" s="52"/>
      <c r="NM64" s="52"/>
      <c r="NN64" s="52"/>
      <c r="NO64" s="52"/>
      <c r="NP64" s="52"/>
      <c r="NQ64" s="52"/>
      <c r="NR64" s="52"/>
      <c r="NS64" s="52"/>
      <c r="NT64" s="52"/>
      <c r="NU64" s="52"/>
      <c r="NV64" s="52"/>
      <c r="NW64" s="52"/>
      <c r="NX64" s="52"/>
      <c r="NY64" s="52"/>
      <c r="NZ64" s="52"/>
      <c r="OA64" s="52"/>
      <c r="OB64" s="52"/>
      <c r="OC64" s="52"/>
      <c r="OD64" s="52"/>
      <c r="OE64" s="52"/>
      <c r="OF64" s="52"/>
      <c r="OG64" s="52"/>
      <c r="OH64" s="52"/>
      <c r="OI64" s="52"/>
      <c r="OJ64" s="52"/>
      <c r="OK64" s="52"/>
      <c r="OL64" s="52"/>
      <c r="OM64" s="52"/>
      <c r="ON64" s="52"/>
      <c r="OO64" s="52"/>
      <c r="OP64" s="52"/>
      <c r="OQ64" s="52"/>
      <c r="OR64" s="52"/>
      <c r="OS64" s="52"/>
      <c r="OT64" s="52"/>
      <c r="OU64" s="52"/>
      <c r="OV64" s="52"/>
      <c r="OW64" s="52"/>
      <c r="OX64" s="52"/>
      <c r="OY64" s="52"/>
      <c r="OZ64" s="52"/>
      <c r="PA64" s="52"/>
      <c r="PB64" s="52"/>
      <c r="PC64" s="52"/>
      <c r="PD64" s="52"/>
      <c r="PE64" s="52"/>
      <c r="PF64" s="52"/>
      <c r="PG64" s="52"/>
      <c r="PH64" s="52"/>
      <c r="PI64" s="52"/>
      <c r="PJ64" s="52"/>
      <c r="PK64" s="52"/>
      <c r="PL64" s="52"/>
      <c r="PM64" s="52"/>
      <c r="PN64" s="52"/>
      <c r="PO64" s="52"/>
      <c r="PP64" s="52"/>
      <c r="PQ64" s="52"/>
      <c r="PR64" s="52"/>
      <c r="PS64" s="52"/>
    </row>
    <row r="65" spans="258:435">
      <c r="IX65" s="52"/>
      <c r="IY65" s="52"/>
      <c r="IZ65" s="52"/>
      <c r="JA65" s="52"/>
      <c r="JB65" s="52"/>
      <c r="JC65" s="52"/>
      <c r="JD65" s="52"/>
      <c r="JE65" s="52"/>
      <c r="JF65" s="52"/>
      <c r="JG65" s="52"/>
      <c r="JH65" s="52"/>
      <c r="JI65" s="52"/>
      <c r="JJ65" s="52"/>
      <c r="JK65" s="52"/>
      <c r="JL65" s="52"/>
      <c r="JM65" s="52"/>
      <c r="JN65" s="52"/>
      <c r="JO65" s="52"/>
      <c r="JP65" s="52"/>
      <c r="JQ65" s="52"/>
      <c r="JR65" s="52"/>
      <c r="JS65" s="52"/>
      <c r="JT65" s="52"/>
      <c r="JU65" s="52"/>
      <c r="JV65" s="52"/>
      <c r="JW65" s="52"/>
      <c r="JX65" s="52"/>
      <c r="JY65" s="52"/>
      <c r="JZ65" s="52"/>
      <c r="KA65" s="52"/>
      <c r="KB65" s="52"/>
      <c r="KC65" s="52"/>
      <c r="KD65" s="52"/>
      <c r="KE65" s="52"/>
      <c r="KF65" s="52"/>
      <c r="KG65" s="52"/>
      <c r="KH65" s="52"/>
      <c r="KI65" s="52"/>
      <c r="KJ65" s="52"/>
      <c r="KK65" s="52"/>
      <c r="KL65" s="52"/>
      <c r="KM65" s="52"/>
      <c r="KN65" s="52"/>
      <c r="KO65" s="52"/>
      <c r="KP65" s="52"/>
      <c r="KQ65" s="52"/>
      <c r="KR65" s="52"/>
      <c r="KS65" s="52"/>
      <c r="KT65" s="52"/>
      <c r="KU65" s="52"/>
      <c r="KV65" s="52"/>
      <c r="KW65" s="52"/>
      <c r="KX65" s="52"/>
      <c r="KY65" s="52"/>
      <c r="KZ65" s="52"/>
      <c r="LA65" s="52"/>
      <c r="LB65" s="52"/>
      <c r="LC65" s="52"/>
      <c r="LD65" s="52"/>
      <c r="LE65" s="52"/>
      <c r="LF65" s="52"/>
      <c r="LG65" s="52"/>
      <c r="LH65" s="52"/>
      <c r="LI65" s="52"/>
      <c r="LJ65" s="52"/>
      <c r="LK65" s="52"/>
      <c r="LL65" s="52"/>
      <c r="LM65" s="52"/>
      <c r="LN65" s="52"/>
      <c r="LO65" s="52"/>
      <c r="LP65" s="52"/>
      <c r="LQ65" s="52"/>
      <c r="LR65" s="52"/>
      <c r="LS65" s="52"/>
      <c r="LT65" s="52"/>
      <c r="LU65" s="52"/>
      <c r="LV65" s="52"/>
      <c r="LW65" s="52"/>
      <c r="LX65" s="52"/>
      <c r="LY65" s="52"/>
      <c r="LZ65" s="52"/>
      <c r="MA65" s="52"/>
      <c r="MB65" s="52"/>
      <c r="MC65" s="52"/>
      <c r="MD65" s="52"/>
      <c r="ME65" s="52"/>
      <c r="MF65" s="52"/>
      <c r="MG65" s="52"/>
      <c r="MH65" s="52"/>
      <c r="MI65" s="52"/>
      <c r="MJ65" s="52"/>
      <c r="MK65" s="52"/>
      <c r="ML65" s="52"/>
      <c r="MM65" s="52"/>
      <c r="MN65" s="52"/>
      <c r="MO65" s="52"/>
      <c r="MP65" s="52"/>
      <c r="MQ65" s="52"/>
      <c r="MR65" s="52"/>
      <c r="MS65" s="52"/>
      <c r="MT65" s="52"/>
      <c r="MU65" s="52"/>
      <c r="MV65" s="52"/>
      <c r="MW65" s="52"/>
      <c r="MX65" s="52"/>
      <c r="MY65" s="52"/>
      <c r="MZ65" s="52"/>
      <c r="NA65" s="52"/>
      <c r="NB65" s="52"/>
      <c r="NC65" s="52"/>
      <c r="ND65" s="52"/>
      <c r="NE65" s="52"/>
      <c r="NF65" s="52"/>
      <c r="NG65" s="52"/>
      <c r="NH65" s="52"/>
      <c r="NI65" s="52"/>
      <c r="NJ65" s="52"/>
      <c r="NK65" s="52"/>
      <c r="NL65" s="52"/>
      <c r="NM65" s="52"/>
      <c r="NN65" s="52"/>
      <c r="NO65" s="52"/>
      <c r="NP65" s="52"/>
      <c r="NQ65" s="52"/>
      <c r="NR65" s="52"/>
      <c r="NS65" s="52"/>
      <c r="NT65" s="52"/>
      <c r="NU65" s="52"/>
      <c r="NV65" s="52"/>
      <c r="NW65" s="52"/>
      <c r="NX65" s="52"/>
      <c r="NY65" s="52"/>
      <c r="NZ65" s="52"/>
      <c r="OA65" s="52"/>
      <c r="OB65" s="52"/>
      <c r="OC65" s="52"/>
      <c r="OD65" s="52"/>
      <c r="OE65" s="52"/>
      <c r="OF65" s="52"/>
      <c r="OG65" s="52"/>
      <c r="OH65" s="52"/>
      <c r="OI65" s="52"/>
      <c r="OJ65" s="52"/>
      <c r="OK65" s="52"/>
      <c r="OL65" s="52"/>
      <c r="OM65" s="52"/>
      <c r="ON65" s="52"/>
      <c r="OO65" s="52"/>
      <c r="OP65" s="52"/>
      <c r="OQ65" s="52"/>
      <c r="OR65" s="52"/>
      <c r="OS65" s="52"/>
      <c r="OT65" s="52"/>
      <c r="OU65" s="52"/>
      <c r="OV65" s="52"/>
      <c r="OW65" s="52"/>
      <c r="OX65" s="52"/>
      <c r="OY65" s="52"/>
      <c r="OZ65" s="52"/>
      <c r="PA65" s="52"/>
      <c r="PB65" s="52"/>
      <c r="PC65" s="52"/>
      <c r="PD65" s="52"/>
      <c r="PE65" s="52"/>
      <c r="PF65" s="52"/>
      <c r="PG65" s="52"/>
      <c r="PH65" s="52"/>
      <c r="PI65" s="52"/>
      <c r="PJ65" s="52"/>
      <c r="PK65" s="52"/>
      <c r="PL65" s="52"/>
      <c r="PM65" s="52"/>
      <c r="PN65" s="52"/>
      <c r="PO65" s="52"/>
      <c r="PP65" s="52"/>
      <c r="PQ65" s="52"/>
      <c r="PR65" s="52"/>
      <c r="PS65" s="52"/>
    </row>
    <row r="66" spans="258:435"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52"/>
      <c r="JY66" s="52"/>
      <c r="JZ66" s="52"/>
      <c r="KA66" s="52"/>
      <c r="KB66" s="52"/>
      <c r="KC66" s="52"/>
      <c r="KD66" s="52"/>
      <c r="KE66" s="52"/>
      <c r="KF66" s="52"/>
      <c r="KG66" s="52"/>
      <c r="KH66" s="52"/>
      <c r="KI66" s="52"/>
      <c r="KJ66" s="52"/>
      <c r="KK66" s="52"/>
      <c r="KL66" s="52"/>
      <c r="KM66" s="52"/>
      <c r="KN66" s="52"/>
      <c r="KO66" s="52"/>
      <c r="KP66" s="52"/>
      <c r="KQ66" s="52"/>
      <c r="KR66" s="52"/>
      <c r="KS66" s="52"/>
      <c r="KT66" s="52"/>
      <c r="KU66" s="52"/>
      <c r="KV66" s="52"/>
      <c r="KW66" s="52"/>
      <c r="KX66" s="52"/>
      <c r="KY66" s="52"/>
      <c r="KZ66" s="52"/>
      <c r="LA66" s="52"/>
      <c r="LB66" s="52"/>
      <c r="LC66" s="52"/>
      <c r="LD66" s="52"/>
      <c r="LE66" s="52"/>
      <c r="LF66" s="52"/>
      <c r="LG66" s="52"/>
      <c r="LH66" s="52"/>
      <c r="LI66" s="52"/>
      <c r="LJ66" s="52"/>
      <c r="LK66" s="52"/>
      <c r="LL66" s="52"/>
      <c r="LM66" s="52"/>
      <c r="LN66" s="52"/>
      <c r="LO66" s="52"/>
      <c r="LP66" s="52"/>
      <c r="LQ66" s="52"/>
      <c r="LR66" s="52"/>
      <c r="LS66" s="52"/>
      <c r="LT66" s="52"/>
      <c r="LU66" s="52"/>
      <c r="LV66" s="52"/>
      <c r="LW66" s="52"/>
      <c r="LX66" s="52"/>
      <c r="LY66" s="52"/>
      <c r="LZ66" s="52"/>
      <c r="MA66" s="52"/>
      <c r="MB66" s="52"/>
      <c r="MC66" s="52"/>
      <c r="MD66" s="52"/>
      <c r="ME66" s="52"/>
      <c r="MF66" s="52"/>
      <c r="MG66" s="52"/>
      <c r="MH66" s="52"/>
      <c r="MI66" s="52"/>
      <c r="MJ66" s="52"/>
      <c r="MK66" s="52"/>
      <c r="ML66" s="52"/>
      <c r="MM66" s="52"/>
      <c r="MN66" s="52"/>
      <c r="MO66" s="52"/>
      <c r="MP66" s="52"/>
      <c r="MQ66" s="52"/>
      <c r="MR66" s="52"/>
      <c r="MS66" s="52"/>
      <c r="MT66" s="52"/>
      <c r="MU66" s="52"/>
      <c r="MV66" s="52"/>
      <c r="MW66" s="52"/>
      <c r="MX66" s="52"/>
      <c r="MY66" s="52"/>
      <c r="MZ66" s="52"/>
      <c r="NA66" s="52"/>
      <c r="NB66" s="52"/>
      <c r="NC66" s="52"/>
      <c r="ND66" s="52"/>
      <c r="NE66" s="52"/>
      <c r="NF66" s="52"/>
      <c r="NG66" s="52"/>
      <c r="NH66" s="52"/>
      <c r="NI66" s="52"/>
      <c r="NJ66" s="52"/>
      <c r="NK66" s="52"/>
      <c r="NL66" s="52"/>
      <c r="NM66" s="52"/>
      <c r="NN66" s="52"/>
      <c r="NO66" s="52"/>
      <c r="NP66" s="52"/>
      <c r="NQ66" s="52"/>
      <c r="NR66" s="52"/>
      <c r="NS66" s="52"/>
      <c r="NT66" s="52"/>
      <c r="NU66" s="52"/>
      <c r="NV66" s="52"/>
      <c r="NW66" s="52"/>
      <c r="NX66" s="52"/>
      <c r="NY66" s="52"/>
      <c r="NZ66" s="52"/>
      <c r="OA66" s="52"/>
      <c r="OB66" s="52"/>
      <c r="OC66" s="52"/>
      <c r="OD66" s="52"/>
      <c r="OE66" s="52"/>
      <c r="OF66" s="52"/>
      <c r="OG66" s="52"/>
      <c r="OH66" s="52"/>
      <c r="OI66" s="52"/>
      <c r="OJ66" s="52"/>
      <c r="OK66" s="52"/>
      <c r="OL66" s="52"/>
      <c r="OM66" s="52"/>
      <c r="ON66" s="52"/>
      <c r="OO66" s="52"/>
      <c r="OP66" s="52"/>
      <c r="OQ66" s="52"/>
      <c r="OR66" s="52"/>
      <c r="OS66" s="52"/>
      <c r="OT66" s="52"/>
      <c r="OU66" s="52"/>
      <c r="OV66" s="52"/>
      <c r="OW66" s="52"/>
      <c r="OX66" s="52"/>
      <c r="OY66" s="52"/>
      <c r="OZ66" s="52"/>
      <c r="PA66" s="52"/>
      <c r="PB66" s="52"/>
      <c r="PC66" s="52"/>
      <c r="PD66" s="52"/>
      <c r="PE66" s="52"/>
      <c r="PF66" s="52"/>
      <c r="PG66" s="52"/>
      <c r="PH66" s="52"/>
      <c r="PI66" s="52"/>
      <c r="PJ66" s="52"/>
      <c r="PK66" s="52"/>
      <c r="PL66" s="52"/>
      <c r="PM66" s="52"/>
      <c r="PN66" s="52"/>
      <c r="PO66" s="52"/>
      <c r="PP66" s="52"/>
      <c r="PQ66" s="52"/>
      <c r="PR66" s="52"/>
      <c r="PS66" s="52"/>
    </row>
    <row r="67" spans="258:435"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</row>
    <row r="68" spans="258:435"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52"/>
      <c r="JY68" s="52"/>
      <c r="JZ68" s="52"/>
      <c r="KA68" s="52"/>
      <c r="KB68" s="52"/>
      <c r="KC68" s="52"/>
      <c r="KD68" s="52"/>
      <c r="KE68" s="52"/>
      <c r="KF68" s="52"/>
      <c r="KG68" s="52"/>
      <c r="KH68" s="52"/>
      <c r="KI68" s="52"/>
      <c r="KJ68" s="52"/>
      <c r="KK68" s="52"/>
      <c r="KL68" s="52"/>
      <c r="KM68" s="52"/>
      <c r="KN68" s="52"/>
      <c r="KO68" s="52"/>
      <c r="KP68" s="52"/>
      <c r="KQ68" s="52"/>
      <c r="KR68" s="52"/>
      <c r="KS68" s="52"/>
      <c r="KT68" s="52"/>
      <c r="KU68" s="52"/>
      <c r="KV68" s="52"/>
      <c r="KW68" s="52"/>
      <c r="KX68" s="52"/>
      <c r="KY68" s="52"/>
      <c r="KZ68" s="52"/>
      <c r="LA68" s="52"/>
      <c r="LB68" s="52"/>
      <c r="LC68" s="52"/>
      <c r="LD68" s="52"/>
      <c r="LE68" s="52"/>
      <c r="LF68" s="52"/>
      <c r="LG68" s="52"/>
      <c r="LH68" s="52"/>
      <c r="LI68" s="52"/>
      <c r="LJ68" s="52"/>
      <c r="LK68" s="52"/>
      <c r="LL68" s="52"/>
      <c r="LM68" s="52"/>
      <c r="LN68" s="52"/>
      <c r="LO68" s="52"/>
      <c r="LP68" s="52"/>
      <c r="LQ68" s="52"/>
      <c r="LR68" s="52"/>
      <c r="LS68" s="52"/>
      <c r="LT68" s="52"/>
      <c r="LU68" s="52"/>
      <c r="LV68" s="52"/>
      <c r="LW68" s="52"/>
      <c r="LX68" s="52"/>
      <c r="LY68" s="52"/>
      <c r="LZ68" s="52"/>
      <c r="MA68" s="52"/>
      <c r="MB68" s="52"/>
      <c r="MC68" s="52"/>
      <c r="MD68" s="52"/>
      <c r="ME68" s="52"/>
      <c r="MF68" s="52"/>
      <c r="MG68" s="52"/>
      <c r="MH68" s="52"/>
      <c r="MI68" s="52"/>
      <c r="MJ68" s="52"/>
      <c r="MK68" s="52"/>
      <c r="ML68" s="52"/>
      <c r="MM68" s="52"/>
      <c r="MN68" s="52"/>
      <c r="MO68" s="52"/>
      <c r="MP68" s="52"/>
      <c r="MQ68" s="52"/>
      <c r="MR68" s="52"/>
      <c r="MS68" s="52"/>
      <c r="MT68" s="52"/>
      <c r="MU68" s="52"/>
      <c r="MV68" s="52"/>
      <c r="MW68" s="52"/>
      <c r="MX68" s="52"/>
      <c r="MY68" s="52"/>
      <c r="MZ68" s="52"/>
      <c r="NA68" s="52"/>
      <c r="NB68" s="52"/>
      <c r="NC68" s="52"/>
      <c r="ND68" s="52"/>
      <c r="NE68" s="52"/>
      <c r="NF68" s="52"/>
      <c r="NG68" s="52"/>
      <c r="NH68" s="52"/>
      <c r="NI68" s="52"/>
      <c r="NJ68" s="52"/>
      <c r="NK68" s="52"/>
      <c r="NL68" s="52"/>
      <c r="NM68" s="52"/>
      <c r="NN68" s="52"/>
      <c r="NO68" s="52"/>
      <c r="NP68" s="52"/>
      <c r="NQ68" s="52"/>
      <c r="NR68" s="52"/>
      <c r="NS68" s="52"/>
      <c r="NT68" s="52"/>
      <c r="NU68" s="52"/>
      <c r="NV68" s="52"/>
      <c r="NW68" s="52"/>
      <c r="NX68" s="52"/>
      <c r="NY68" s="52"/>
      <c r="NZ68" s="52"/>
      <c r="OA68" s="52"/>
      <c r="OB68" s="52"/>
      <c r="OC68" s="52"/>
      <c r="OD68" s="52"/>
      <c r="OE68" s="52"/>
      <c r="OF68" s="52"/>
      <c r="OG68" s="52"/>
      <c r="OH68" s="52"/>
      <c r="OI68" s="52"/>
      <c r="OJ68" s="52"/>
      <c r="OK68" s="52"/>
      <c r="OL68" s="52"/>
      <c r="OM68" s="52"/>
      <c r="ON68" s="52"/>
      <c r="OO68" s="52"/>
      <c r="OP68" s="52"/>
      <c r="OQ68" s="52"/>
      <c r="OR68" s="52"/>
      <c r="OS68" s="52"/>
      <c r="OT68" s="52"/>
      <c r="OU68" s="52"/>
      <c r="OV68" s="52"/>
      <c r="OW68" s="52"/>
      <c r="OX68" s="52"/>
      <c r="OY68" s="52"/>
      <c r="OZ68" s="52"/>
      <c r="PA68" s="52"/>
      <c r="PB68" s="52"/>
      <c r="PC68" s="52"/>
      <c r="PD68" s="52"/>
      <c r="PE68" s="52"/>
      <c r="PF68" s="52"/>
      <c r="PG68" s="52"/>
      <c r="PH68" s="52"/>
      <c r="PI68" s="52"/>
      <c r="PJ68" s="52"/>
      <c r="PK68" s="52"/>
      <c r="PL68" s="52"/>
      <c r="PM68" s="52"/>
      <c r="PN68" s="52"/>
      <c r="PO68" s="52"/>
      <c r="PP68" s="52"/>
      <c r="PQ68" s="52"/>
      <c r="PR68" s="52"/>
      <c r="PS68" s="52"/>
    </row>
    <row r="69" spans="258:435"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52"/>
      <c r="JY69" s="52"/>
      <c r="JZ69" s="52"/>
      <c r="KA69" s="52"/>
      <c r="KB69" s="52"/>
      <c r="KC69" s="52"/>
      <c r="KD69" s="52"/>
      <c r="KE69" s="52"/>
      <c r="KF69" s="52"/>
      <c r="KG69" s="52"/>
      <c r="KH69" s="52"/>
      <c r="KI69" s="52"/>
      <c r="KJ69" s="52"/>
      <c r="KK69" s="52"/>
      <c r="KL69" s="52"/>
      <c r="KM69" s="52"/>
      <c r="KN69" s="52"/>
      <c r="KO69" s="52"/>
      <c r="KP69" s="52"/>
      <c r="KQ69" s="52"/>
      <c r="KR69" s="52"/>
      <c r="KS69" s="52"/>
      <c r="KT69" s="52"/>
      <c r="KU69" s="52"/>
      <c r="KV69" s="52"/>
      <c r="KW69" s="52"/>
      <c r="KX69" s="52"/>
      <c r="KY69" s="52"/>
      <c r="KZ69" s="52"/>
      <c r="LA69" s="52"/>
      <c r="LB69" s="52"/>
      <c r="LC69" s="52"/>
      <c r="LD69" s="52"/>
      <c r="LE69" s="52"/>
      <c r="LF69" s="52"/>
      <c r="LG69" s="52"/>
      <c r="LH69" s="52"/>
      <c r="LI69" s="52"/>
      <c r="LJ69" s="52"/>
      <c r="LK69" s="52"/>
      <c r="LL69" s="52"/>
      <c r="LM69" s="52"/>
      <c r="LN69" s="52"/>
      <c r="LO69" s="52"/>
      <c r="LP69" s="52"/>
      <c r="LQ69" s="52"/>
      <c r="LR69" s="52"/>
      <c r="LS69" s="52"/>
      <c r="LT69" s="52"/>
      <c r="LU69" s="52"/>
      <c r="LV69" s="52"/>
      <c r="LW69" s="52"/>
      <c r="LX69" s="52"/>
      <c r="LY69" s="52"/>
      <c r="LZ69" s="52"/>
      <c r="MA69" s="52"/>
      <c r="MB69" s="52"/>
      <c r="MC69" s="52"/>
      <c r="MD69" s="52"/>
      <c r="ME69" s="52"/>
      <c r="MF69" s="52"/>
      <c r="MG69" s="52"/>
      <c r="MH69" s="52"/>
      <c r="MI69" s="52"/>
      <c r="MJ69" s="52"/>
      <c r="MK69" s="52"/>
      <c r="ML69" s="52"/>
      <c r="MM69" s="52"/>
      <c r="MN69" s="52"/>
      <c r="MO69" s="52"/>
      <c r="MP69" s="52"/>
      <c r="MQ69" s="52"/>
      <c r="MR69" s="52"/>
      <c r="MS69" s="52"/>
      <c r="MT69" s="52"/>
      <c r="MU69" s="52"/>
      <c r="MV69" s="52"/>
      <c r="MW69" s="52"/>
      <c r="MX69" s="52"/>
      <c r="MY69" s="52"/>
      <c r="MZ69" s="52"/>
      <c r="NA69" s="52"/>
      <c r="NB69" s="52"/>
      <c r="NC69" s="52"/>
      <c r="ND69" s="52"/>
      <c r="NE69" s="52"/>
      <c r="NF69" s="52"/>
      <c r="NG69" s="52"/>
      <c r="NH69" s="52"/>
      <c r="NI69" s="52"/>
      <c r="NJ69" s="52"/>
      <c r="NK69" s="52"/>
      <c r="NL69" s="52"/>
      <c r="NM69" s="52"/>
      <c r="NN69" s="52"/>
      <c r="NO69" s="52"/>
      <c r="NP69" s="52"/>
      <c r="NQ69" s="52"/>
      <c r="NR69" s="52"/>
      <c r="NS69" s="52"/>
      <c r="NT69" s="52"/>
      <c r="NU69" s="52"/>
      <c r="NV69" s="52"/>
      <c r="NW69" s="52"/>
      <c r="NX69" s="52"/>
      <c r="NY69" s="52"/>
      <c r="NZ69" s="52"/>
      <c r="OA69" s="52"/>
      <c r="OB69" s="52"/>
      <c r="OC69" s="52"/>
      <c r="OD69" s="52"/>
      <c r="OE69" s="52"/>
      <c r="OF69" s="52"/>
      <c r="OG69" s="52"/>
      <c r="OH69" s="52"/>
      <c r="OI69" s="52"/>
      <c r="OJ69" s="52"/>
      <c r="OK69" s="52"/>
      <c r="OL69" s="52"/>
      <c r="OM69" s="52"/>
      <c r="ON69" s="52"/>
      <c r="OO69" s="52"/>
      <c r="OP69" s="52"/>
      <c r="OQ69" s="52"/>
      <c r="OR69" s="52"/>
      <c r="OS69" s="52"/>
      <c r="OT69" s="52"/>
      <c r="OU69" s="52"/>
      <c r="OV69" s="52"/>
      <c r="OW69" s="52"/>
      <c r="OX69" s="52"/>
      <c r="OY69" s="52"/>
      <c r="OZ69" s="52"/>
      <c r="PA69" s="52"/>
      <c r="PB69" s="52"/>
      <c r="PC69" s="52"/>
      <c r="PD69" s="52"/>
      <c r="PE69" s="52"/>
      <c r="PF69" s="52"/>
      <c r="PG69" s="52"/>
      <c r="PH69" s="52"/>
      <c r="PI69" s="52"/>
      <c r="PJ69" s="52"/>
      <c r="PK69" s="52"/>
      <c r="PL69" s="52"/>
      <c r="PM69" s="52"/>
      <c r="PN69" s="52"/>
      <c r="PO69" s="52"/>
      <c r="PP69" s="52"/>
      <c r="PQ69" s="52"/>
      <c r="PR69" s="52"/>
      <c r="PS69" s="52"/>
    </row>
    <row r="70" spans="258:435"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</row>
    <row r="71" spans="258:435"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52"/>
      <c r="JY71" s="52"/>
      <c r="JZ71" s="52"/>
      <c r="KA71" s="52"/>
      <c r="KB71" s="52"/>
      <c r="KC71" s="52"/>
      <c r="KD71" s="52"/>
      <c r="KE71" s="52"/>
      <c r="KF71" s="52"/>
      <c r="KG71" s="52"/>
      <c r="KH71" s="52"/>
      <c r="KI71" s="52"/>
      <c r="KJ71" s="52"/>
      <c r="KK71" s="52"/>
      <c r="KL71" s="52"/>
      <c r="KM71" s="52"/>
      <c r="KN71" s="52"/>
      <c r="KO71" s="52"/>
      <c r="KP71" s="52"/>
      <c r="KQ71" s="52"/>
      <c r="KR71" s="52"/>
      <c r="KS71" s="52"/>
      <c r="KT71" s="52"/>
      <c r="KU71" s="52"/>
      <c r="KV71" s="52"/>
      <c r="KW71" s="52"/>
      <c r="KX71" s="52"/>
      <c r="KY71" s="52"/>
      <c r="KZ71" s="52"/>
      <c r="LA71" s="52"/>
      <c r="LB71" s="52"/>
      <c r="LC71" s="52"/>
      <c r="LD71" s="52"/>
      <c r="LE71" s="52"/>
      <c r="LF71" s="52"/>
      <c r="LG71" s="52"/>
      <c r="LH71" s="52"/>
      <c r="LI71" s="52"/>
      <c r="LJ71" s="52"/>
      <c r="LK71" s="52"/>
      <c r="LL71" s="52"/>
      <c r="LM71" s="52"/>
      <c r="LN71" s="52"/>
      <c r="LO71" s="52"/>
      <c r="LP71" s="52"/>
      <c r="LQ71" s="52"/>
      <c r="LR71" s="52"/>
      <c r="LS71" s="52"/>
      <c r="LT71" s="52"/>
      <c r="LU71" s="52"/>
      <c r="LV71" s="52"/>
      <c r="LW71" s="52"/>
      <c r="LX71" s="52"/>
      <c r="LY71" s="52"/>
      <c r="LZ71" s="52"/>
      <c r="MA71" s="52"/>
      <c r="MB71" s="52"/>
      <c r="MC71" s="52"/>
      <c r="MD71" s="52"/>
      <c r="ME71" s="52"/>
      <c r="MF71" s="52"/>
      <c r="MG71" s="52"/>
      <c r="MH71" s="52"/>
      <c r="MI71" s="52"/>
      <c r="MJ71" s="52"/>
      <c r="MK71" s="52"/>
      <c r="ML71" s="52"/>
      <c r="MM71" s="52"/>
      <c r="MN71" s="52"/>
      <c r="MO71" s="52"/>
      <c r="MP71" s="52"/>
      <c r="MQ71" s="52"/>
      <c r="MR71" s="52"/>
      <c r="MS71" s="52"/>
      <c r="MT71" s="52"/>
      <c r="MU71" s="52"/>
      <c r="MV71" s="52"/>
      <c r="MW71" s="52"/>
      <c r="MX71" s="52"/>
      <c r="MY71" s="52"/>
      <c r="MZ71" s="52"/>
      <c r="NA71" s="52"/>
      <c r="NB71" s="52"/>
      <c r="NC71" s="52"/>
      <c r="ND71" s="52"/>
      <c r="NE71" s="52"/>
      <c r="NF71" s="52"/>
      <c r="NG71" s="52"/>
      <c r="NH71" s="52"/>
      <c r="NI71" s="52"/>
      <c r="NJ71" s="52"/>
      <c r="NK71" s="52"/>
      <c r="NL71" s="52"/>
      <c r="NM71" s="52"/>
      <c r="NN71" s="52"/>
      <c r="NO71" s="52"/>
      <c r="NP71" s="52"/>
      <c r="NQ71" s="52"/>
      <c r="NR71" s="52"/>
      <c r="NS71" s="52"/>
      <c r="NT71" s="52"/>
      <c r="NU71" s="52"/>
      <c r="NV71" s="52"/>
      <c r="NW71" s="52"/>
      <c r="NX71" s="52"/>
      <c r="NY71" s="52"/>
      <c r="NZ71" s="52"/>
      <c r="OA71" s="52"/>
      <c r="OB71" s="52"/>
      <c r="OC71" s="52"/>
      <c r="OD71" s="52"/>
      <c r="OE71" s="52"/>
      <c r="OF71" s="52"/>
      <c r="OG71" s="52"/>
      <c r="OH71" s="52"/>
      <c r="OI71" s="52"/>
      <c r="OJ71" s="52"/>
      <c r="OK71" s="52"/>
      <c r="OL71" s="52"/>
      <c r="OM71" s="52"/>
      <c r="ON71" s="52"/>
      <c r="OO71" s="52"/>
      <c r="OP71" s="52"/>
      <c r="OQ71" s="52"/>
      <c r="OR71" s="52"/>
      <c r="OS71" s="52"/>
      <c r="OT71" s="52"/>
      <c r="OU71" s="52"/>
      <c r="OV71" s="52"/>
      <c r="OW71" s="52"/>
      <c r="OX71" s="52"/>
      <c r="OY71" s="52"/>
      <c r="OZ71" s="52"/>
      <c r="PA71" s="52"/>
      <c r="PB71" s="52"/>
      <c r="PC71" s="52"/>
      <c r="PD71" s="52"/>
      <c r="PE71" s="52"/>
      <c r="PF71" s="52"/>
      <c r="PG71" s="52"/>
      <c r="PH71" s="52"/>
      <c r="PI71" s="52"/>
      <c r="PJ71" s="52"/>
      <c r="PK71" s="52"/>
      <c r="PL71" s="52"/>
      <c r="PM71" s="52"/>
      <c r="PN71" s="52"/>
      <c r="PO71" s="52"/>
      <c r="PP71" s="52"/>
      <c r="PQ71" s="52"/>
      <c r="PR71" s="52"/>
      <c r="PS71" s="52"/>
    </row>
    <row r="72" spans="258:435"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52"/>
      <c r="JY72" s="52"/>
      <c r="JZ72" s="52"/>
      <c r="KA72" s="52"/>
      <c r="KB72" s="52"/>
      <c r="KC72" s="52"/>
      <c r="KD72" s="52"/>
      <c r="KE72" s="52"/>
      <c r="KF72" s="52"/>
      <c r="KG72" s="52"/>
      <c r="KH72" s="52"/>
      <c r="KI72" s="52"/>
      <c r="KJ72" s="52"/>
      <c r="KK72" s="52"/>
      <c r="KL72" s="52"/>
      <c r="KM72" s="52"/>
      <c r="KN72" s="52"/>
      <c r="KO72" s="52"/>
      <c r="KP72" s="52"/>
      <c r="KQ72" s="52"/>
      <c r="KR72" s="52"/>
      <c r="KS72" s="52"/>
      <c r="KT72" s="52"/>
      <c r="KU72" s="52"/>
      <c r="KV72" s="52"/>
      <c r="KW72" s="52"/>
      <c r="KX72" s="52"/>
      <c r="KY72" s="52"/>
      <c r="KZ72" s="52"/>
      <c r="LA72" s="52"/>
      <c r="LB72" s="52"/>
      <c r="LC72" s="52"/>
      <c r="LD72" s="52"/>
      <c r="LE72" s="52"/>
      <c r="LF72" s="52"/>
      <c r="LG72" s="52"/>
      <c r="LH72" s="52"/>
      <c r="LI72" s="52"/>
      <c r="LJ72" s="52"/>
      <c r="LK72" s="52"/>
      <c r="LL72" s="52"/>
      <c r="LM72" s="52"/>
      <c r="LN72" s="52"/>
      <c r="LO72" s="52"/>
      <c r="LP72" s="52"/>
      <c r="LQ72" s="52"/>
      <c r="LR72" s="52"/>
      <c r="LS72" s="52"/>
      <c r="LT72" s="52"/>
      <c r="LU72" s="52"/>
      <c r="LV72" s="52"/>
      <c r="LW72" s="52"/>
      <c r="LX72" s="52"/>
      <c r="LY72" s="52"/>
      <c r="LZ72" s="52"/>
      <c r="MA72" s="52"/>
      <c r="MB72" s="52"/>
      <c r="MC72" s="52"/>
      <c r="MD72" s="52"/>
      <c r="ME72" s="52"/>
      <c r="MF72" s="52"/>
      <c r="MG72" s="52"/>
      <c r="MH72" s="52"/>
      <c r="MI72" s="52"/>
      <c r="MJ72" s="52"/>
      <c r="MK72" s="52"/>
      <c r="ML72" s="52"/>
      <c r="MM72" s="52"/>
      <c r="MN72" s="52"/>
      <c r="MO72" s="52"/>
      <c r="MP72" s="52"/>
      <c r="MQ72" s="52"/>
      <c r="MR72" s="52"/>
      <c r="MS72" s="52"/>
      <c r="MT72" s="52"/>
      <c r="MU72" s="52"/>
      <c r="MV72" s="52"/>
      <c r="MW72" s="52"/>
      <c r="MX72" s="52"/>
      <c r="MY72" s="52"/>
      <c r="MZ72" s="52"/>
      <c r="NA72" s="52"/>
      <c r="NB72" s="52"/>
      <c r="NC72" s="52"/>
      <c r="ND72" s="52"/>
      <c r="NE72" s="52"/>
      <c r="NF72" s="52"/>
      <c r="NG72" s="52"/>
      <c r="NH72" s="52"/>
      <c r="NI72" s="52"/>
      <c r="NJ72" s="52"/>
      <c r="NK72" s="52"/>
      <c r="NL72" s="52"/>
      <c r="NM72" s="52"/>
      <c r="NN72" s="52"/>
      <c r="NO72" s="52"/>
      <c r="NP72" s="52"/>
      <c r="NQ72" s="52"/>
      <c r="NR72" s="52"/>
      <c r="NS72" s="52"/>
      <c r="NT72" s="52"/>
      <c r="NU72" s="52"/>
      <c r="NV72" s="52"/>
      <c r="NW72" s="52"/>
      <c r="NX72" s="52"/>
      <c r="NY72" s="52"/>
      <c r="NZ72" s="52"/>
      <c r="OA72" s="52"/>
      <c r="OB72" s="52"/>
      <c r="OC72" s="52"/>
      <c r="OD72" s="52"/>
      <c r="OE72" s="52"/>
      <c r="OF72" s="52"/>
      <c r="OG72" s="52"/>
      <c r="OH72" s="52"/>
      <c r="OI72" s="52"/>
      <c r="OJ72" s="52"/>
      <c r="OK72" s="52"/>
      <c r="OL72" s="52"/>
      <c r="OM72" s="52"/>
      <c r="ON72" s="52"/>
      <c r="OO72" s="52"/>
      <c r="OP72" s="52"/>
      <c r="OQ72" s="52"/>
      <c r="OR72" s="52"/>
      <c r="OS72" s="52"/>
      <c r="OT72" s="52"/>
      <c r="OU72" s="52"/>
      <c r="OV72" s="52"/>
      <c r="OW72" s="52"/>
      <c r="OX72" s="52"/>
      <c r="OY72" s="52"/>
      <c r="OZ72" s="52"/>
      <c r="PA72" s="52"/>
      <c r="PB72" s="52"/>
      <c r="PC72" s="52"/>
      <c r="PD72" s="52"/>
      <c r="PE72" s="52"/>
      <c r="PF72" s="52"/>
      <c r="PG72" s="52"/>
      <c r="PH72" s="52"/>
      <c r="PI72" s="52"/>
      <c r="PJ72" s="52"/>
      <c r="PK72" s="52"/>
      <c r="PL72" s="52"/>
      <c r="PM72" s="52"/>
      <c r="PN72" s="52"/>
      <c r="PO72" s="52"/>
      <c r="PP72" s="52"/>
      <c r="PQ72" s="52"/>
      <c r="PR72" s="52"/>
      <c r="PS72" s="52"/>
    </row>
  </sheetData>
  <sortState xmlns:xlrd2="http://schemas.microsoft.com/office/spreadsheetml/2017/richdata2" ref="A2:ACF71">
    <sortCondition ref="A6:A71"/>
  </sortState>
  <phoneticPr fontId="0" type="noConversion"/>
  <printOptions horizontalCentered="1" verticalCentered="1" gridLines="1"/>
  <pageMargins left="0.5" right="0.5" top="0.5" bottom="0.5" header="0.5" footer="0.5"/>
  <pageSetup orientation="landscape" horizontalDpi="300" verticalDpi="300" r:id="rId1"/>
  <headerFooter alignWithMargins="0">
    <oddHeader>&amp;LE4 - CONDITIONAL SAMPLING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43"/>
  <sheetViews>
    <sheetView workbookViewId="0">
      <pane xSplit="2" topLeftCell="C1" activePane="topRight" state="frozen"/>
      <selection pane="topRight" activeCell="C1" sqref="C1"/>
    </sheetView>
  </sheetViews>
  <sheetFormatPr baseColWidth="10" defaultColWidth="8.7109375" defaultRowHeight="16"/>
  <cols>
    <col min="108" max="174" width="10.28515625" bestFit="1" customWidth="1"/>
    <col min="175" max="178" width="10.140625" bestFit="1" customWidth="1"/>
    <col min="179" max="179" width="10.140625" customWidth="1"/>
    <col min="180" max="187" width="10.140625" bestFit="1" customWidth="1"/>
  </cols>
  <sheetData>
    <row r="1" spans="1:256">
      <c r="A1" s="19" t="s">
        <v>0</v>
      </c>
      <c r="B1" s="19" t="s">
        <v>1</v>
      </c>
      <c r="C1" s="4">
        <f>DATE(2000,4,18)</f>
        <v>36634</v>
      </c>
      <c r="D1" s="4">
        <f>DATE(2000,4,20)</f>
        <v>36636</v>
      </c>
      <c r="E1" s="4">
        <f>DATE(2000,4,24)</f>
        <v>36640</v>
      </c>
      <c r="F1" s="4">
        <f>DATE(2000,5,23)</f>
        <v>36669</v>
      </c>
      <c r="G1" s="4">
        <f>DATE(2000,6,8)</f>
        <v>36685</v>
      </c>
      <c r="H1" s="4">
        <f>DATE(2000,6,11)</f>
        <v>36688</v>
      </c>
      <c r="I1" s="4">
        <f>DATE(2000,6,22)</f>
        <v>36699</v>
      </c>
      <c r="J1" s="4">
        <f>DATE(2000,7,25)</f>
        <v>36732</v>
      </c>
      <c r="K1" s="4">
        <f>DATE(2000,7,28)</f>
        <v>36735</v>
      </c>
      <c r="L1" s="4">
        <f>DATE(2000,7,30)</f>
        <v>36737</v>
      </c>
      <c r="M1" s="4">
        <f>DATE(2000,8,1)</f>
        <v>36739</v>
      </c>
      <c r="N1" s="4">
        <f>DATE(2000,8,7)</f>
        <v>36745</v>
      </c>
      <c r="O1" s="4">
        <f>DATE(2000,8,8)</f>
        <v>36746</v>
      </c>
      <c r="P1" s="4">
        <f>DATE(2000,8,10)</f>
        <v>36748</v>
      </c>
      <c r="Q1" s="4">
        <f>DATE(2000,8,29)</f>
        <v>36767</v>
      </c>
      <c r="R1" s="4">
        <f>DATE(2000,9,1)</f>
        <v>36770</v>
      </c>
      <c r="S1" s="4">
        <f>DATE(2000,9,8)</f>
        <v>36777</v>
      </c>
      <c r="T1" s="4">
        <f>DATE(2000,9,11)</f>
        <v>36780</v>
      </c>
      <c r="U1" s="4">
        <f>DATE(2000,9,13)</f>
        <v>36782</v>
      </c>
      <c r="V1" s="4">
        <f>DATE(2000,9,20)</f>
        <v>36789</v>
      </c>
      <c r="W1" s="4">
        <f>DATE(2000,9,25)</f>
        <v>36794</v>
      </c>
      <c r="X1" s="4">
        <f>DATE(2000,9,26)</f>
        <v>36795</v>
      </c>
      <c r="Y1" s="4">
        <f>DATE(2000,9,28)</f>
        <v>36797</v>
      </c>
      <c r="Z1" s="5">
        <v>36857</v>
      </c>
      <c r="AA1" s="5">
        <v>37590</v>
      </c>
      <c r="AB1" s="1">
        <v>36861</v>
      </c>
      <c r="AC1" s="1">
        <v>36865</v>
      </c>
      <c r="AD1" s="1">
        <v>36867</v>
      </c>
      <c r="AE1" s="1">
        <v>37060</v>
      </c>
      <c r="AF1" s="1">
        <v>37080</v>
      </c>
      <c r="AG1" s="1">
        <v>37118</v>
      </c>
      <c r="AH1" s="1">
        <v>37120</v>
      </c>
      <c r="AI1" s="1">
        <v>37297</v>
      </c>
      <c r="AJ1" s="1">
        <v>37299</v>
      </c>
      <c r="AK1" s="1">
        <v>37332</v>
      </c>
      <c r="AL1" s="1">
        <v>37409</v>
      </c>
      <c r="AM1" s="1">
        <f>DATE(2002,7,30)</f>
        <v>37467</v>
      </c>
      <c r="AN1" s="5">
        <f>DATE(2002,9,3)</f>
        <v>37502</v>
      </c>
      <c r="AO1" s="1">
        <f>DATE(2002,9,4)</f>
        <v>37503</v>
      </c>
      <c r="AP1" s="1">
        <f>DATE(2002,9,6)</f>
        <v>37505</v>
      </c>
      <c r="AQ1" s="5">
        <f>DATE(2002,9,11)</f>
        <v>37510</v>
      </c>
      <c r="AR1" s="5">
        <f>DATE(2002,9,12)</f>
        <v>37511</v>
      </c>
      <c r="AS1" s="5">
        <f>DATE(2002,9,13)</f>
        <v>37512</v>
      </c>
      <c r="AT1" s="5">
        <f>DATE(2002,9,17)</f>
        <v>37516</v>
      </c>
      <c r="AU1" s="5">
        <f>DATE(2002,9,19)</f>
        <v>37518</v>
      </c>
      <c r="AV1" s="5">
        <f>DATE(2002,9,23)</f>
        <v>37522</v>
      </c>
      <c r="AW1" s="6">
        <f>DATE(2002,10,1)</f>
        <v>37530</v>
      </c>
      <c r="AX1" s="6">
        <f>DATE(2002,10,3)</f>
        <v>37532</v>
      </c>
      <c r="AY1" s="6">
        <f>DATE(2002,10,7)</f>
        <v>37536</v>
      </c>
      <c r="AZ1" s="5">
        <f>DATE(2002,11,19)</f>
        <v>37579</v>
      </c>
      <c r="BA1" s="5">
        <f>DATE(2002,11,21)</f>
        <v>37581</v>
      </c>
      <c r="BB1" s="5">
        <f>DATE(2002,11,24)</f>
        <v>37584</v>
      </c>
      <c r="BC1" s="5">
        <v>37689</v>
      </c>
      <c r="BD1" s="5">
        <v>37691</v>
      </c>
      <c r="BE1" s="5">
        <v>37692</v>
      </c>
      <c r="BF1" s="5">
        <v>37693</v>
      </c>
      <c r="BG1" s="5">
        <v>37697</v>
      </c>
      <c r="BH1" s="5">
        <v>37699</v>
      </c>
      <c r="BI1" s="5">
        <v>37704</v>
      </c>
      <c r="BJ1" s="5">
        <v>37705</v>
      </c>
      <c r="BK1" s="5">
        <v>37707</v>
      </c>
      <c r="BL1" s="5">
        <v>37708</v>
      </c>
      <c r="BM1" s="5">
        <v>37712</v>
      </c>
      <c r="BN1" s="5">
        <v>37714</v>
      </c>
      <c r="BO1" s="5">
        <v>37725</v>
      </c>
      <c r="BP1" s="5">
        <v>37726</v>
      </c>
      <c r="BQ1" s="5">
        <v>37727</v>
      </c>
      <c r="BR1" s="5">
        <v>37728</v>
      </c>
      <c r="BS1" s="5">
        <v>37732</v>
      </c>
      <c r="BT1" s="5">
        <v>37739</v>
      </c>
      <c r="BU1" s="5">
        <v>37741</v>
      </c>
      <c r="BV1" s="5">
        <v>37746</v>
      </c>
      <c r="BW1" s="5">
        <v>37748</v>
      </c>
      <c r="BX1" s="5">
        <v>37761</v>
      </c>
      <c r="BY1" s="5">
        <v>37763</v>
      </c>
      <c r="BZ1" s="5">
        <v>37770</v>
      </c>
      <c r="CA1" s="5">
        <v>37774</v>
      </c>
      <c r="CB1" s="5">
        <v>37775</v>
      </c>
      <c r="CC1" s="5">
        <v>37776</v>
      </c>
      <c r="CD1" s="5">
        <v>37778</v>
      </c>
      <c r="CE1" s="5">
        <v>37782</v>
      </c>
      <c r="CF1" s="5">
        <v>37783</v>
      </c>
      <c r="CG1" s="5">
        <f>DATE(2003,6,12)</f>
        <v>37784</v>
      </c>
      <c r="CH1" s="5">
        <v>37790</v>
      </c>
      <c r="CI1" s="5">
        <v>37794</v>
      </c>
      <c r="CJ1" s="5">
        <v>37796</v>
      </c>
      <c r="CK1" s="5">
        <f>DATE(2003,6,25)</f>
        <v>37797</v>
      </c>
      <c r="CL1" s="5">
        <v>37846</v>
      </c>
      <c r="CM1" s="5">
        <v>37847</v>
      </c>
      <c r="CN1" s="5">
        <v>37850</v>
      </c>
      <c r="CO1" s="5">
        <v>37852</v>
      </c>
      <c r="CP1" s="5">
        <v>37855</v>
      </c>
      <c r="CQ1" s="5">
        <v>37858</v>
      </c>
      <c r="CR1" s="5">
        <v>37860</v>
      </c>
      <c r="CS1" s="5">
        <v>37887</v>
      </c>
      <c r="CT1" s="5">
        <v>37889</v>
      </c>
      <c r="CU1" s="5">
        <v>37892</v>
      </c>
      <c r="CV1" s="5">
        <v>37895</v>
      </c>
      <c r="CW1" s="5">
        <v>37900</v>
      </c>
      <c r="CX1" s="5">
        <v>37906</v>
      </c>
      <c r="CY1" s="5">
        <v>37908</v>
      </c>
      <c r="CZ1" s="5">
        <v>37909</v>
      </c>
      <c r="DA1" s="5">
        <v>37910</v>
      </c>
      <c r="DB1" s="5">
        <v>37913</v>
      </c>
      <c r="DC1" s="5">
        <v>37914</v>
      </c>
      <c r="DD1" s="20">
        <v>37909</v>
      </c>
      <c r="DE1" s="20">
        <v>37910</v>
      </c>
      <c r="DF1" s="20">
        <v>37913</v>
      </c>
      <c r="DG1" s="20">
        <v>37914</v>
      </c>
      <c r="DH1" s="21">
        <v>37915</v>
      </c>
      <c r="DI1" s="21">
        <v>37916</v>
      </c>
      <c r="DJ1" s="21">
        <v>37917</v>
      </c>
      <c r="DK1" s="21">
        <v>37925</v>
      </c>
      <c r="DL1" s="21">
        <v>37927</v>
      </c>
      <c r="DM1" s="21">
        <v>37928</v>
      </c>
      <c r="DN1" s="21">
        <v>37930</v>
      </c>
      <c r="DO1" s="21">
        <v>37932</v>
      </c>
      <c r="DP1" s="21">
        <v>37934</v>
      </c>
      <c r="DQ1" s="21">
        <f>DATE(2003,12,8)</f>
        <v>37963</v>
      </c>
      <c r="DR1" s="21">
        <v>37967</v>
      </c>
      <c r="DS1" s="21">
        <v>37970</v>
      </c>
      <c r="DT1" s="21">
        <v>37973</v>
      </c>
      <c r="DU1" s="21">
        <v>37975</v>
      </c>
      <c r="DV1" s="21">
        <v>37982</v>
      </c>
      <c r="DW1" s="21">
        <v>37984</v>
      </c>
      <c r="DX1" s="21">
        <v>37985</v>
      </c>
      <c r="DY1" s="21">
        <v>37988</v>
      </c>
      <c r="DZ1" s="21">
        <v>38063</v>
      </c>
      <c r="EA1" s="21">
        <v>38064</v>
      </c>
      <c r="EB1" s="21">
        <v>38065</v>
      </c>
      <c r="EC1" s="21">
        <v>38068</v>
      </c>
      <c r="ED1" s="21">
        <v>38091</v>
      </c>
      <c r="EE1" s="21">
        <v>38093</v>
      </c>
      <c r="EF1" s="21">
        <v>38096</v>
      </c>
      <c r="EG1" s="21">
        <v>38112</v>
      </c>
      <c r="EH1" s="21">
        <v>38170</v>
      </c>
      <c r="EI1" s="21">
        <v>38174</v>
      </c>
      <c r="EJ1" s="21">
        <v>38175</v>
      </c>
      <c r="EK1" s="21">
        <v>38194</v>
      </c>
      <c r="EL1" s="21">
        <v>38199</v>
      </c>
      <c r="EM1" s="21">
        <v>38204</v>
      </c>
      <c r="EN1" s="21">
        <f>DATE(2004,8,9)</f>
        <v>38208</v>
      </c>
      <c r="EO1" s="21">
        <v>38210</v>
      </c>
      <c r="EP1" s="21">
        <v>38217</v>
      </c>
      <c r="EQ1" s="21">
        <v>38219</v>
      </c>
      <c r="ER1" s="21">
        <v>38222</v>
      </c>
      <c r="ES1" s="21">
        <v>38223</v>
      </c>
      <c r="ET1" s="21">
        <v>38225</v>
      </c>
      <c r="EU1" s="21">
        <v>38229</v>
      </c>
      <c r="EV1" s="21">
        <v>38320</v>
      </c>
      <c r="EW1" s="21">
        <v>38322</v>
      </c>
      <c r="EX1" s="21">
        <v>38323</v>
      </c>
      <c r="EY1" s="21">
        <v>38327</v>
      </c>
      <c r="EZ1" s="21">
        <v>38329</v>
      </c>
      <c r="FA1" s="21">
        <v>38334</v>
      </c>
      <c r="FB1" s="21">
        <v>38335</v>
      </c>
      <c r="FC1" s="21">
        <v>38337</v>
      </c>
      <c r="FD1" s="21">
        <v>38342</v>
      </c>
      <c r="FE1" s="21">
        <v>38412</v>
      </c>
      <c r="FF1" s="21">
        <v>38413</v>
      </c>
      <c r="FG1" s="21">
        <v>38446</v>
      </c>
      <c r="FH1" s="21">
        <v>38449</v>
      </c>
      <c r="FI1" s="21">
        <v>38452</v>
      </c>
      <c r="FJ1" s="21">
        <v>38453</v>
      </c>
      <c r="FK1" s="21">
        <v>38460</v>
      </c>
      <c r="FL1" s="21">
        <v>38482</v>
      </c>
      <c r="FM1" s="21">
        <v>38483</v>
      </c>
      <c r="FN1" s="21">
        <v>38484</v>
      </c>
      <c r="FO1" s="21">
        <v>38509</v>
      </c>
      <c r="FP1" s="21">
        <v>38510</v>
      </c>
      <c r="FQ1" s="21">
        <v>38512</v>
      </c>
      <c r="FR1" s="21">
        <v>38534</v>
      </c>
      <c r="FS1" s="32">
        <v>38538</v>
      </c>
      <c r="FT1" s="32">
        <v>38539</v>
      </c>
      <c r="FU1" s="32">
        <v>38551</v>
      </c>
      <c r="FV1" s="32">
        <v>38553</v>
      </c>
      <c r="FW1" s="32">
        <v>38555</v>
      </c>
      <c r="FX1" s="32">
        <v>38557</v>
      </c>
      <c r="FY1" s="32">
        <v>38558</v>
      </c>
      <c r="FZ1" s="32">
        <v>38565</v>
      </c>
      <c r="GA1" s="32">
        <v>38566</v>
      </c>
      <c r="GB1" s="32">
        <v>38566</v>
      </c>
      <c r="GC1" s="32">
        <v>38581</v>
      </c>
      <c r="GD1" s="32">
        <v>38583</v>
      </c>
      <c r="GE1" s="32">
        <v>38586</v>
      </c>
      <c r="GF1" s="32">
        <v>38831</v>
      </c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>
      <c r="A2" s="22">
        <v>5</v>
      </c>
      <c r="B2" s="23"/>
      <c r="C2" s="11"/>
      <c r="D2" s="11"/>
      <c r="E2" s="11"/>
      <c r="F2" s="11">
        <v>79</v>
      </c>
      <c r="G2" s="11">
        <v>240</v>
      </c>
      <c r="H2" s="11">
        <v>17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>
        <v>920</v>
      </c>
      <c r="AA2" s="12">
        <v>49</v>
      </c>
      <c r="AB2" s="7">
        <v>23</v>
      </c>
      <c r="AC2" s="7">
        <v>110</v>
      </c>
      <c r="AD2" s="7">
        <v>33</v>
      </c>
      <c r="AE2" s="7"/>
      <c r="AF2" s="7"/>
      <c r="AG2" s="7"/>
      <c r="AH2" s="7"/>
      <c r="AI2" s="7"/>
      <c r="AJ2" s="7"/>
      <c r="AK2" s="7"/>
      <c r="AL2" s="7"/>
      <c r="AM2" s="12"/>
      <c r="AN2" s="12"/>
      <c r="AO2" s="12"/>
      <c r="AP2" s="12"/>
      <c r="AQ2" s="12"/>
      <c r="AR2" s="12"/>
      <c r="AS2" s="12"/>
      <c r="AT2" s="12"/>
      <c r="AU2" s="12"/>
      <c r="AV2" s="12">
        <v>4</v>
      </c>
      <c r="AW2" s="13"/>
      <c r="AX2" s="13"/>
      <c r="AY2" s="13"/>
      <c r="AZ2" s="12"/>
      <c r="BA2" s="12"/>
      <c r="BB2" s="12"/>
      <c r="BC2" s="12"/>
      <c r="BD2" s="12"/>
      <c r="BE2" s="12"/>
      <c r="BF2" s="12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4"/>
      <c r="DD2" s="28"/>
      <c r="DE2" s="28"/>
      <c r="DF2" s="28"/>
      <c r="DG2" s="28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</row>
    <row r="3" spans="1:256">
      <c r="A3" s="22">
        <v>4</v>
      </c>
      <c r="B3" s="23" t="s">
        <v>2</v>
      </c>
      <c r="C3" s="11">
        <v>49</v>
      </c>
      <c r="D3" s="11">
        <v>540</v>
      </c>
      <c r="E3" s="11">
        <v>7.8</v>
      </c>
      <c r="F3" s="11">
        <v>13</v>
      </c>
      <c r="G3" s="11">
        <v>240</v>
      </c>
      <c r="H3" s="11">
        <v>1.7</v>
      </c>
      <c r="I3" s="11">
        <v>2</v>
      </c>
      <c r="J3" s="11">
        <v>540</v>
      </c>
      <c r="K3" s="11">
        <v>350</v>
      </c>
      <c r="L3" s="11">
        <v>240</v>
      </c>
      <c r="M3" s="11">
        <v>70</v>
      </c>
      <c r="N3" s="11">
        <v>110</v>
      </c>
      <c r="O3" s="11">
        <v>79</v>
      </c>
      <c r="P3" s="11">
        <v>49</v>
      </c>
      <c r="Q3" s="11">
        <v>79</v>
      </c>
      <c r="R3" s="11">
        <v>110</v>
      </c>
      <c r="S3" s="11"/>
      <c r="T3" s="11"/>
      <c r="U3" s="11">
        <v>33</v>
      </c>
      <c r="V3" s="11">
        <v>350</v>
      </c>
      <c r="W3" s="11"/>
      <c r="X3" s="11">
        <v>110</v>
      </c>
      <c r="Y3" s="11">
        <v>23</v>
      </c>
      <c r="Z3" s="12">
        <v>540</v>
      </c>
      <c r="AA3" s="12">
        <v>33</v>
      </c>
      <c r="AB3" s="7">
        <v>23</v>
      </c>
      <c r="AC3" s="7">
        <v>130</v>
      </c>
      <c r="AD3" s="7">
        <v>7.8</v>
      </c>
      <c r="AE3" s="7">
        <v>2</v>
      </c>
      <c r="AF3" s="7">
        <v>13</v>
      </c>
      <c r="AG3" s="7">
        <v>130</v>
      </c>
      <c r="AH3" s="7">
        <v>2</v>
      </c>
      <c r="AI3" s="7">
        <v>23</v>
      </c>
      <c r="AJ3" s="7">
        <v>4.5</v>
      </c>
      <c r="AK3" s="7">
        <v>17</v>
      </c>
      <c r="AL3" s="7">
        <v>2</v>
      </c>
      <c r="AM3" s="12">
        <v>2</v>
      </c>
      <c r="AN3" s="12"/>
      <c r="AO3" s="12">
        <v>240</v>
      </c>
      <c r="AP3" s="12">
        <v>7.8</v>
      </c>
      <c r="AQ3" s="12"/>
      <c r="AR3" s="12">
        <v>33</v>
      </c>
      <c r="AS3" s="12">
        <v>46</v>
      </c>
      <c r="AT3" s="12">
        <v>49</v>
      </c>
      <c r="AU3" s="12">
        <v>33</v>
      </c>
      <c r="AV3" s="12">
        <v>2</v>
      </c>
      <c r="AW3" s="13">
        <v>170</v>
      </c>
      <c r="AX3" s="13">
        <v>33</v>
      </c>
      <c r="AY3" s="13">
        <v>7.8</v>
      </c>
      <c r="AZ3" s="12">
        <v>920</v>
      </c>
      <c r="BA3" s="12">
        <v>46</v>
      </c>
      <c r="BB3" s="12">
        <v>22</v>
      </c>
      <c r="BC3" s="12">
        <v>79</v>
      </c>
      <c r="BD3" s="12">
        <v>79</v>
      </c>
      <c r="BE3" s="12">
        <v>70</v>
      </c>
      <c r="BF3" s="12">
        <v>33</v>
      </c>
      <c r="BG3" s="14">
        <v>240</v>
      </c>
      <c r="BH3" s="14">
        <v>240</v>
      </c>
      <c r="BI3" s="14"/>
      <c r="BJ3" s="17">
        <v>350</v>
      </c>
      <c r="BK3" s="17">
        <v>79</v>
      </c>
      <c r="BL3" s="17">
        <v>23</v>
      </c>
      <c r="BM3" s="17">
        <v>34</v>
      </c>
      <c r="BN3" s="17">
        <v>33</v>
      </c>
      <c r="BO3" s="17">
        <v>130</v>
      </c>
      <c r="BP3" s="17">
        <v>240</v>
      </c>
      <c r="BQ3" s="12">
        <v>23</v>
      </c>
      <c r="BR3" s="12">
        <v>23</v>
      </c>
      <c r="BS3" s="12">
        <v>23</v>
      </c>
      <c r="BT3" s="12">
        <v>79</v>
      </c>
      <c r="BU3" s="12">
        <v>17</v>
      </c>
      <c r="BV3" s="12">
        <v>130</v>
      </c>
      <c r="BW3" s="12">
        <v>17</v>
      </c>
      <c r="BX3" s="12">
        <v>540</v>
      </c>
      <c r="BY3" s="12">
        <v>79</v>
      </c>
      <c r="BZ3" s="12"/>
      <c r="CA3" s="12"/>
      <c r="CB3" s="12">
        <v>240</v>
      </c>
      <c r="CC3" s="12">
        <v>79</v>
      </c>
      <c r="CD3" s="12">
        <v>49</v>
      </c>
      <c r="CE3" s="12">
        <v>130</v>
      </c>
      <c r="CF3" s="12">
        <v>79</v>
      </c>
      <c r="CG3" s="12">
        <v>27</v>
      </c>
      <c r="CH3" s="12">
        <v>130</v>
      </c>
      <c r="CI3" s="12">
        <v>79</v>
      </c>
      <c r="CJ3" s="12">
        <v>49</v>
      </c>
      <c r="CK3" s="12">
        <v>23</v>
      </c>
      <c r="CL3" s="12">
        <v>46</v>
      </c>
      <c r="CM3" s="12">
        <v>33</v>
      </c>
      <c r="CN3" s="12">
        <v>170</v>
      </c>
      <c r="CO3" s="12">
        <v>540</v>
      </c>
      <c r="CP3" s="12">
        <v>140</v>
      </c>
      <c r="CQ3" s="12">
        <v>240</v>
      </c>
      <c r="CR3" s="12">
        <v>23</v>
      </c>
      <c r="CS3" s="12">
        <v>140</v>
      </c>
      <c r="CT3" s="12">
        <v>46</v>
      </c>
      <c r="CU3" s="12">
        <v>49</v>
      </c>
      <c r="CV3" s="12">
        <v>33</v>
      </c>
      <c r="CW3" s="12">
        <v>110</v>
      </c>
      <c r="CX3" s="12">
        <v>130</v>
      </c>
      <c r="CY3" s="12">
        <v>79</v>
      </c>
      <c r="CZ3" s="12">
        <v>46</v>
      </c>
      <c r="DA3" s="12">
        <v>170</v>
      </c>
      <c r="DB3" s="12">
        <v>79</v>
      </c>
      <c r="DC3" s="14">
        <v>110</v>
      </c>
      <c r="DD3" s="28">
        <v>46</v>
      </c>
      <c r="DE3" s="28">
        <v>170</v>
      </c>
      <c r="DF3" s="28">
        <v>79</v>
      </c>
      <c r="DG3" s="28">
        <v>110</v>
      </c>
      <c r="DH3" s="24">
        <v>33</v>
      </c>
      <c r="DI3" s="24">
        <v>220</v>
      </c>
      <c r="DJ3" s="24">
        <v>46</v>
      </c>
      <c r="DK3" s="24">
        <v>140</v>
      </c>
      <c r="DL3" s="24">
        <v>350</v>
      </c>
      <c r="DM3" s="24">
        <v>240</v>
      </c>
      <c r="DN3" s="24">
        <v>79</v>
      </c>
      <c r="DO3" s="24">
        <v>170</v>
      </c>
      <c r="DP3" s="24">
        <v>23</v>
      </c>
      <c r="DQ3" s="24"/>
      <c r="DR3" s="24">
        <v>540</v>
      </c>
      <c r="DS3" s="24"/>
      <c r="DT3" s="24">
        <v>350</v>
      </c>
      <c r="DU3" s="24">
        <v>33</v>
      </c>
      <c r="DV3" s="24">
        <v>79</v>
      </c>
      <c r="DW3" s="24">
        <v>43</v>
      </c>
      <c r="DX3" s="24">
        <v>33</v>
      </c>
      <c r="DY3" s="24">
        <v>17</v>
      </c>
      <c r="DZ3" s="24">
        <v>49</v>
      </c>
      <c r="EA3" s="24">
        <v>95</v>
      </c>
      <c r="EB3" s="24">
        <v>49</v>
      </c>
      <c r="EC3" s="24">
        <v>7.8</v>
      </c>
      <c r="ED3" s="24">
        <v>240</v>
      </c>
      <c r="EE3" s="24">
        <v>130</v>
      </c>
      <c r="EF3" s="24">
        <v>23</v>
      </c>
      <c r="EG3" s="24">
        <v>7.8</v>
      </c>
      <c r="EH3" s="24">
        <v>350</v>
      </c>
      <c r="EI3" s="24">
        <v>70</v>
      </c>
      <c r="EJ3" s="24">
        <v>17</v>
      </c>
      <c r="EK3" s="24">
        <v>350</v>
      </c>
      <c r="EL3" s="24">
        <v>17</v>
      </c>
      <c r="EM3" s="24">
        <v>49</v>
      </c>
      <c r="EN3" s="24">
        <v>79</v>
      </c>
      <c r="EO3" s="24">
        <v>33</v>
      </c>
      <c r="EP3" s="24">
        <v>130</v>
      </c>
      <c r="EQ3" s="24">
        <v>17</v>
      </c>
      <c r="ER3" s="24">
        <v>240</v>
      </c>
      <c r="ES3" s="24">
        <v>49</v>
      </c>
      <c r="ET3" s="24">
        <v>170</v>
      </c>
      <c r="EU3" s="24">
        <v>13</v>
      </c>
      <c r="EV3" s="24">
        <v>130</v>
      </c>
      <c r="EW3" s="24">
        <v>33</v>
      </c>
      <c r="EX3" s="24">
        <v>49</v>
      </c>
      <c r="EY3" s="24">
        <v>110</v>
      </c>
      <c r="EZ3" s="24">
        <v>31</v>
      </c>
      <c r="FA3" s="24">
        <v>13</v>
      </c>
      <c r="FB3" s="24"/>
      <c r="FC3" s="24"/>
      <c r="FD3" s="24">
        <v>13</v>
      </c>
      <c r="FE3" s="24">
        <v>6.8</v>
      </c>
      <c r="FF3" s="24">
        <v>33</v>
      </c>
      <c r="FG3" s="24">
        <v>920</v>
      </c>
      <c r="FH3" s="24">
        <v>33</v>
      </c>
      <c r="FI3" s="24">
        <v>23</v>
      </c>
      <c r="FJ3" s="24">
        <v>22</v>
      </c>
      <c r="FK3" s="24">
        <v>17</v>
      </c>
      <c r="FL3" s="24"/>
      <c r="FM3" s="24">
        <v>34</v>
      </c>
      <c r="FN3" s="24">
        <v>7.8</v>
      </c>
      <c r="FO3" s="24"/>
      <c r="FP3" s="24">
        <v>130</v>
      </c>
      <c r="FQ3" s="24">
        <v>11</v>
      </c>
      <c r="FR3" s="24">
        <v>140</v>
      </c>
      <c r="FS3" s="31">
        <v>31</v>
      </c>
      <c r="FT3" s="31">
        <v>6.8</v>
      </c>
      <c r="FU3" s="31">
        <v>350</v>
      </c>
      <c r="FV3" s="31">
        <v>22</v>
      </c>
      <c r="FW3" s="31">
        <v>70</v>
      </c>
      <c r="FX3" s="31">
        <v>13</v>
      </c>
      <c r="FY3" s="31">
        <v>1.7</v>
      </c>
      <c r="FZ3" s="31">
        <v>350</v>
      </c>
      <c r="GA3" s="31">
        <v>23</v>
      </c>
      <c r="GB3" s="31">
        <v>6.8</v>
      </c>
      <c r="GC3" s="31">
        <v>220</v>
      </c>
      <c r="GD3" s="31">
        <v>33</v>
      </c>
      <c r="GE3" s="31">
        <v>1.7</v>
      </c>
      <c r="GF3" s="31">
        <v>14</v>
      </c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</row>
    <row r="4" spans="1:256">
      <c r="A4" s="22">
        <v>4</v>
      </c>
      <c r="B4" s="23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>
        <v>920</v>
      </c>
      <c r="AA4" s="12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3"/>
      <c r="AX4" s="13"/>
      <c r="AY4" s="13"/>
      <c r="AZ4" s="12"/>
      <c r="BA4" s="12"/>
      <c r="BB4" s="12"/>
      <c r="BC4" s="12"/>
      <c r="BD4" s="12"/>
      <c r="BE4" s="12"/>
      <c r="BF4" s="12"/>
      <c r="BG4" s="14"/>
      <c r="BH4" s="14"/>
      <c r="BI4" s="14"/>
      <c r="BJ4" s="17"/>
      <c r="BK4" s="17"/>
      <c r="BL4" s="17"/>
      <c r="BM4" s="17"/>
      <c r="BN4" s="17"/>
      <c r="BO4" s="17"/>
      <c r="BP4" s="1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4"/>
      <c r="DD4" s="28"/>
      <c r="DE4" s="28"/>
      <c r="DF4" s="28"/>
      <c r="DG4" s="28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31"/>
      <c r="GE4" s="31"/>
      <c r="GF4" s="31"/>
      <c r="GG4" s="31"/>
      <c r="GH4" s="31"/>
      <c r="GI4" s="31"/>
      <c r="GJ4" s="31"/>
      <c r="GK4" s="31"/>
      <c r="GL4" s="31"/>
      <c r="GM4" s="31"/>
      <c r="GN4" s="31"/>
      <c r="GO4" s="31"/>
      <c r="GP4" s="31"/>
      <c r="GQ4" s="31"/>
      <c r="GR4" s="31"/>
      <c r="GS4" s="31"/>
      <c r="GT4" s="31"/>
      <c r="GU4" s="31"/>
      <c r="GV4" s="31"/>
      <c r="GW4" s="31"/>
      <c r="GX4" s="31"/>
      <c r="GY4" s="31"/>
      <c r="GZ4" s="31"/>
      <c r="HA4" s="31"/>
      <c r="HB4" s="31"/>
      <c r="HC4" s="31"/>
      <c r="HD4" s="31"/>
      <c r="HE4" s="31"/>
      <c r="HF4" s="31"/>
      <c r="HG4" s="31"/>
      <c r="HH4" s="31"/>
      <c r="HI4" s="31"/>
      <c r="HJ4" s="31"/>
      <c r="HK4" s="31"/>
      <c r="HL4" s="31"/>
      <c r="HM4" s="31"/>
      <c r="HN4" s="31"/>
      <c r="HO4" s="31"/>
      <c r="HP4" s="31"/>
      <c r="HQ4" s="31"/>
      <c r="HR4" s="31"/>
      <c r="HS4" s="31"/>
      <c r="HT4" s="31"/>
      <c r="HU4" s="31"/>
      <c r="HV4" s="31"/>
      <c r="HW4" s="31"/>
      <c r="HX4" s="31"/>
      <c r="HY4" s="31"/>
      <c r="HZ4" s="31"/>
      <c r="IA4" s="31"/>
      <c r="IB4" s="31"/>
      <c r="IC4" s="31"/>
      <c r="ID4" s="31"/>
      <c r="IE4" s="31"/>
      <c r="IF4" s="31"/>
      <c r="IG4" s="31"/>
      <c r="IH4" s="31"/>
      <c r="II4" s="31"/>
      <c r="IJ4" s="31"/>
      <c r="IK4" s="31"/>
      <c r="IL4" s="31"/>
      <c r="IM4" s="31"/>
      <c r="IN4" s="31"/>
      <c r="IO4" s="31"/>
      <c r="IP4" s="31"/>
      <c r="IQ4" s="31"/>
      <c r="IR4" s="31"/>
      <c r="IS4" s="31"/>
      <c r="IT4" s="31"/>
      <c r="IU4" s="31"/>
      <c r="IV4" s="31"/>
    </row>
    <row r="5" spans="1:256">
      <c r="A5" s="22">
        <v>41</v>
      </c>
      <c r="B5" s="23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>
        <v>170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>
        <v>350</v>
      </c>
      <c r="AA5" s="12">
        <v>70</v>
      </c>
      <c r="AB5" s="7">
        <v>33</v>
      </c>
      <c r="AC5" s="7">
        <v>130</v>
      </c>
      <c r="AD5" s="7">
        <v>33</v>
      </c>
      <c r="AE5" s="7"/>
      <c r="AF5" s="7"/>
      <c r="AG5" s="7"/>
      <c r="AH5" s="7"/>
      <c r="AI5" s="7"/>
      <c r="AJ5" s="7"/>
      <c r="AK5" s="7"/>
      <c r="AL5" s="7"/>
      <c r="AM5" s="12"/>
      <c r="AN5" s="12"/>
      <c r="AO5" s="12"/>
      <c r="AP5" s="12"/>
      <c r="AQ5" s="12"/>
      <c r="AR5" s="12"/>
      <c r="AS5" s="12"/>
      <c r="AT5" s="12"/>
      <c r="AU5" s="12"/>
      <c r="AV5" s="12">
        <v>17</v>
      </c>
      <c r="AW5" s="13"/>
      <c r="AX5" s="13"/>
      <c r="AY5" s="13"/>
      <c r="AZ5" s="12"/>
      <c r="BA5" s="12"/>
      <c r="BB5" s="12"/>
      <c r="BC5" s="12"/>
      <c r="BD5" s="12"/>
      <c r="BE5" s="12"/>
      <c r="BF5" s="12"/>
      <c r="BG5" s="14"/>
      <c r="BH5" s="14"/>
      <c r="BI5" s="14"/>
      <c r="BJ5" s="17"/>
      <c r="BK5" s="17"/>
      <c r="BL5" s="17"/>
      <c r="BM5" s="17"/>
      <c r="BN5" s="17"/>
      <c r="BO5" s="17"/>
      <c r="BP5" s="1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4"/>
      <c r="DD5" s="28"/>
      <c r="DE5" s="28"/>
      <c r="DF5" s="28"/>
      <c r="DG5" s="28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</row>
    <row r="6" spans="1:256">
      <c r="A6" s="22">
        <v>4</v>
      </c>
      <c r="B6" s="23"/>
      <c r="C6" s="11">
        <v>79</v>
      </c>
      <c r="D6" s="11">
        <v>110</v>
      </c>
      <c r="E6" s="11">
        <v>4.5</v>
      </c>
      <c r="F6" s="11">
        <v>49</v>
      </c>
      <c r="G6" s="11">
        <v>49</v>
      </c>
      <c r="H6" s="11">
        <v>2</v>
      </c>
      <c r="I6" s="11">
        <v>2</v>
      </c>
      <c r="J6" s="11">
        <v>49</v>
      </c>
      <c r="K6" s="11">
        <v>170</v>
      </c>
      <c r="L6" s="11">
        <v>4.5</v>
      </c>
      <c r="M6" s="11">
        <v>11</v>
      </c>
      <c r="N6" s="11">
        <v>17</v>
      </c>
      <c r="O6" s="11">
        <v>79</v>
      </c>
      <c r="P6" s="11">
        <v>4.5</v>
      </c>
      <c r="Q6" s="11">
        <v>79</v>
      </c>
      <c r="R6" s="11">
        <v>49</v>
      </c>
      <c r="S6" s="11">
        <v>350</v>
      </c>
      <c r="T6" s="11">
        <v>79</v>
      </c>
      <c r="U6" s="11">
        <v>22</v>
      </c>
      <c r="V6" s="11">
        <v>350</v>
      </c>
      <c r="W6" s="11"/>
      <c r="X6" s="11">
        <v>33</v>
      </c>
      <c r="Y6" s="11">
        <v>13</v>
      </c>
      <c r="Z6" s="12">
        <v>350</v>
      </c>
      <c r="AA6" s="12">
        <v>33</v>
      </c>
      <c r="AB6" s="7">
        <v>70</v>
      </c>
      <c r="AC6" s="7">
        <v>49</v>
      </c>
      <c r="AD6" s="7">
        <v>4.5</v>
      </c>
      <c r="AE6" s="7">
        <v>1.7</v>
      </c>
      <c r="AF6" s="7">
        <v>13</v>
      </c>
      <c r="AG6" s="7">
        <v>4.5</v>
      </c>
      <c r="AH6" s="7">
        <v>7.8</v>
      </c>
      <c r="AI6" s="7">
        <v>170</v>
      </c>
      <c r="AJ6" s="7">
        <v>23</v>
      </c>
      <c r="AK6" s="7"/>
      <c r="AL6" s="7">
        <v>1.7</v>
      </c>
      <c r="AM6" s="12">
        <v>4.5</v>
      </c>
      <c r="AN6" s="12"/>
      <c r="AO6" s="12">
        <v>79</v>
      </c>
      <c r="AP6" s="12">
        <v>13</v>
      </c>
      <c r="AQ6" s="12"/>
      <c r="AR6" s="12">
        <v>23</v>
      </c>
      <c r="AS6" s="12">
        <v>110</v>
      </c>
      <c r="AT6" s="12">
        <v>79</v>
      </c>
      <c r="AU6" s="12">
        <v>2</v>
      </c>
      <c r="AV6" s="12"/>
      <c r="AW6" s="13"/>
      <c r="AX6" s="13"/>
      <c r="AY6" s="13"/>
      <c r="AZ6" s="12">
        <v>350</v>
      </c>
      <c r="BA6" s="12">
        <v>33</v>
      </c>
      <c r="BB6" s="12">
        <v>4.5</v>
      </c>
      <c r="BC6" s="12"/>
      <c r="BD6" s="12">
        <v>33</v>
      </c>
      <c r="BE6" s="12">
        <v>33</v>
      </c>
      <c r="BF6" s="12">
        <v>7.8</v>
      </c>
      <c r="BG6" s="14">
        <v>70</v>
      </c>
      <c r="BH6" s="14">
        <v>49</v>
      </c>
      <c r="BI6" s="14"/>
      <c r="BJ6" s="17">
        <v>33</v>
      </c>
      <c r="BK6" s="17">
        <v>79</v>
      </c>
      <c r="BL6" s="17">
        <v>23</v>
      </c>
      <c r="BM6" s="17">
        <v>46</v>
      </c>
      <c r="BN6" s="17">
        <v>11</v>
      </c>
      <c r="BO6" s="17">
        <v>350</v>
      </c>
      <c r="BP6" s="17">
        <v>70</v>
      </c>
      <c r="BQ6" s="12">
        <v>49</v>
      </c>
      <c r="BR6" s="12">
        <v>33</v>
      </c>
      <c r="BS6" s="12">
        <v>21</v>
      </c>
      <c r="BT6" s="12">
        <v>110</v>
      </c>
      <c r="BU6" s="12">
        <v>7.8</v>
      </c>
      <c r="BV6" s="12">
        <v>79</v>
      </c>
      <c r="BW6" s="12">
        <v>17</v>
      </c>
      <c r="BX6" s="12">
        <v>240</v>
      </c>
      <c r="BY6" s="12">
        <v>79</v>
      </c>
      <c r="BZ6" s="12">
        <v>350</v>
      </c>
      <c r="CA6" s="12"/>
      <c r="CB6" s="12">
        <v>49</v>
      </c>
      <c r="CC6" s="12">
        <v>170</v>
      </c>
      <c r="CD6" s="12">
        <v>33</v>
      </c>
      <c r="CE6" s="12">
        <v>79</v>
      </c>
      <c r="CF6" s="12">
        <v>23</v>
      </c>
      <c r="CG6" s="12">
        <v>23</v>
      </c>
      <c r="CH6" s="12">
        <v>540</v>
      </c>
      <c r="CI6" s="12">
        <v>130</v>
      </c>
      <c r="CJ6" s="12">
        <v>14</v>
      </c>
      <c r="CK6" s="12"/>
      <c r="CL6" s="12">
        <v>49</v>
      </c>
      <c r="CM6" s="12">
        <v>49</v>
      </c>
      <c r="CN6" s="12">
        <v>49</v>
      </c>
      <c r="CO6" s="12">
        <v>920</v>
      </c>
      <c r="CP6" s="12">
        <v>79</v>
      </c>
      <c r="CQ6" s="12">
        <v>920</v>
      </c>
      <c r="CR6" s="12">
        <v>2</v>
      </c>
      <c r="CS6" s="12">
        <v>140</v>
      </c>
      <c r="CT6" s="12">
        <v>33</v>
      </c>
      <c r="CU6" s="12">
        <v>49</v>
      </c>
      <c r="CV6" s="12">
        <v>11</v>
      </c>
      <c r="CW6" s="12"/>
      <c r="CX6" s="12">
        <v>70</v>
      </c>
      <c r="CY6" s="12">
        <v>33</v>
      </c>
      <c r="CZ6" s="12">
        <v>49</v>
      </c>
      <c r="DA6" s="12">
        <v>130</v>
      </c>
      <c r="DB6" s="12">
        <v>7.8</v>
      </c>
      <c r="DC6" s="14">
        <v>110</v>
      </c>
      <c r="DD6" s="28">
        <v>49</v>
      </c>
      <c r="DE6" s="28">
        <v>130</v>
      </c>
      <c r="DF6" s="28">
        <v>7.8</v>
      </c>
      <c r="DG6" s="28">
        <v>110</v>
      </c>
      <c r="DH6" s="24">
        <v>49</v>
      </c>
      <c r="DI6" s="24">
        <v>17</v>
      </c>
      <c r="DJ6" s="24">
        <v>11</v>
      </c>
      <c r="DK6" s="24">
        <v>79</v>
      </c>
      <c r="DL6" s="24">
        <v>17</v>
      </c>
      <c r="DM6" s="24">
        <v>130</v>
      </c>
      <c r="DN6" s="24">
        <v>33</v>
      </c>
      <c r="DO6" s="24">
        <v>33</v>
      </c>
      <c r="DP6" s="24">
        <v>22</v>
      </c>
      <c r="DQ6" s="24"/>
      <c r="DR6" s="24">
        <v>540</v>
      </c>
      <c r="DS6" s="24"/>
      <c r="DT6" s="24">
        <v>350</v>
      </c>
      <c r="DU6" s="24">
        <v>17</v>
      </c>
      <c r="DV6" s="24">
        <v>79</v>
      </c>
      <c r="DW6" s="24">
        <v>17</v>
      </c>
      <c r="DX6" s="24">
        <v>13</v>
      </c>
      <c r="DY6" s="24"/>
      <c r="DZ6" s="24">
        <v>70</v>
      </c>
      <c r="EA6" s="24">
        <v>49</v>
      </c>
      <c r="EB6" s="24">
        <v>33</v>
      </c>
      <c r="EC6" s="24">
        <v>13</v>
      </c>
      <c r="ED6" s="24">
        <v>33</v>
      </c>
      <c r="EE6" s="24">
        <v>49</v>
      </c>
      <c r="EF6" s="24">
        <v>4.5</v>
      </c>
      <c r="EG6" s="24">
        <v>23</v>
      </c>
      <c r="EH6" s="24">
        <v>79</v>
      </c>
      <c r="EI6" s="24">
        <v>4</v>
      </c>
      <c r="EJ6" s="24"/>
      <c r="EK6" s="24">
        <v>350</v>
      </c>
      <c r="EL6" s="24">
        <v>4.5</v>
      </c>
      <c r="EM6" s="24">
        <v>33</v>
      </c>
      <c r="EN6" s="24">
        <v>4.5</v>
      </c>
      <c r="EO6" s="24"/>
      <c r="EP6" s="24">
        <v>49</v>
      </c>
      <c r="EQ6" s="24">
        <v>33</v>
      </c>
      <c r="ER6" s="24">
        <v>130</v>
      </c>
      <c r="ES6" s="24">
        <v>7.8</v>
      </c>
      <c r="ET6" s="24">
        <v>49</v>
      </c>
      <c r="EU6" s="24">
        <v>26</v>
      </c>
      <c r="EV6" s="24">
        <v>79</v>
      </c>
      <c r="EW6" s="24">
        <v>49</v>
      </c>
      <c r="EX6" s="24">
        <v>7.8</v>
      </c>
      <c r="EY6" s="24"/>
      <c r="EZ6" s="24"/>
      <c r="FA6" s="24"/>
      <c r="FB6" s="24"/>
      <c r="FC6" s="24"/>
      <c r="FD6" s="24"/>
      <c r="FE6" s="24">
        <v>23</v>
      </c>
      <c r="FF6" s="24">
        <v>22</v>
      </c>
      <c r="FG6" s="24">
        <v>540</v>
      </c>
      <c r="FH6" s="24">
        <v>13</v>
      </c>
      <c r="FI6" s="24">
        <v>22</v>
      </c>
      <c r="FJ6" s="24">
        <v>6.8</v>
      </c>
      <c r="FK6" s="24"/>
      <c r="FL6" s="24"/>
      <c r="FM6" s="24">
        <v>49</v>
      </c>
      <c r="FN6" s="24">
        <v>9.1999999999999993</v>
      </c>
      <c r="FO6" s="24"/>
      <c r="FP6" s="24"/>
      <c r="FQ6" s="24">
        <v>4.5</v>
      </c>
      <c r="FR6" s="24">
        <v>240</v>
      </c>
      <c r="FS6" s="31">
        <v>33</v>
      </c>
      <c r="FT6" s="31">
        <v>13</v>
      </c>
      <c r="FU6" s="31">
        <v>130</v>
      </c>
      <c r="FV6" s="31">
        <v>4</v>
      </c>
      <c r="FW6" s="31">
        <v>4.5</v>
      </c>
      <c r="FX6" s="31">
        <v>23</v>
      </c>
      <c r="FY6" s="31">
        <v>2</v>
      </c>
      <c r="FZ6" s="31">
        <v>140</v>
      </c>
      <c r="GA6" s="31">
        <v>22</v>
      </c>
      <c r="GB6" s="31">
        <v>33</v>
      </c>
      <c r="GC6" s="31">
        <v>110</v>
      </c>
      <c r="GD6" s="31"/>
      <c r="GE6" s="31">
        <v>4</v>
      </c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</row>
    <row r="7" spans="1:256">
      <c r="A7" s="22">
        <v>55</v>
      </c>
      <c r="B7" s="23"/>
      <c r="C7" s="11">
        <v>22</v>
      </c>
      <c r="D7" s="11">
        <v>49</v>
      </c>
      <c r="E7" s="11">
        <v>17</v>
      </c>
      <c r="F7" s="11">
        <v>6.8</v>
      </c>
      <c r="G7" s="11">
        <v>33</v>
      </c>
      <c r="H7" s="11">
        <v>4.5</v>
      </c>
      <c r="I7" s="11">
        <v>1.7</v>
      </c>
      <c r="J7" s="11">
        <v>49</v>
      </c>
      <c r="K7" s="11">
        <v>79</v>
      </c>
      <c r="L7" s="11">
        <v>240</v>
      </c>
      <c r="M7" s="11">
        <v>23</v>
      </c>
      <c r="N7" s="11">
        <v>22</v>
      </c>
      <c r="O7" s="11">
        <v>31</v>
      </c>
      <c r="P7" s="11">
        <v>11</v>
      </c>
      <c r="Q7" s="11">
        <v>49</v>
      </c>
      <c r="R7" s="11">
        <v>70</v>
      </c>
      <c r="S7" s="11">
        <v>49</v>
      </c>
      <c r="T7" s="11">
        <v>23</v>
      </c>
      <c r="U7" s="11">
        <v>17</v>
      </c>
      <c r="V7" s="11">
        <v>350</v>
      </c>
      <c r="W7" s="11"/>
      <c r="X7" s="11">
        <v>49</v>
      </c>
      <c r="Y7" s="11">
        <v>22</v>
      </c>
      <c r="Z7" s="12">
        <v>240</v>
      </c>
      <c r="AA7" s="12">
        <v>49</v>
      </c>
      <c r="AB7" s="7">
        <v>23</v>
      </c>
      <c r="AC7" s="7">
        <v>350</v>
      </c>
      <c r="AD7" s="7">
        <v>13</v>
      </c>
      <c r="AE7" s="7">
        <v>1.8</v>
      </c>
      <c r="AF7" s="7">
        <v>17</v>
      </c>
      <c r="AG7" s="7">
        <v>7.8</v>
      </c>
      <c r="AH7" s="7"/>
      <c r="AI7" s="7">
        <v>11</v>
      </c>
      <c r="AJ7" s="7">
        <v>32</v>
      </c>
      <c r="AK7" s="7">
        <v>6.8</v>
      </c>
      <c r="AL7" s="7">
        <v>1.8</v>
      </c>
      <c r="AM7" s="12">
        <v>1.8</v>
      </c>
      <c r="AN7" s="12"/>
      <c r="AO7" s="12">
        <v>110</v>
      </c>
      <c r="AP7" s="12">
        <v>7.8</v>
      </c>
      <c r="AQ7" s="12"/>
      <c r="AR7" s="12">
        <v>23</v>
      </c>
      <c r="AS7" s="12">
        <v>33</v>
      </c>
      <c r="AT7" s="12">
        <v>27</v>
      </c>
      <c r="AU7" s="12">
        <v>11</v>
      </c>
      <c r="AV7" s="12"/>
      <c r="AW7" s="13"/>
      <c r="AX7" s="13"/>
      <c r="AY7" s="13"/>
      <c r="AZ7" s="12">
        <v>79</v>
      </c>
      <c r="BA7" s="12">
        <v>22</v>
      </c>
      <c r="BB7" s="12">
        <v>23</v>
      </c>
      <c r="BC7" s="12">
        <v>240</v>
      </c>
      <c r="BD7" s="12">
        <v>79</v>
      </c>
      <c r="BE7" s="12">
        <v>49</v>
      </c>
      <c r="BF7" s="12">
        <v>4.5</v>
      </c>
      <c r="BG7" s="14">
        <v>13</v>
      </c>
      <c r="BH7" s="14">
        <v>33</v>
      </c>
      <c r="BI7" s="14"/>
      <c r="BJ7" s="17">
        <v>79</v>
      </c>
      <c r="BK7" s="17">
        <v>46</v>
      </c>
      <c r="BL7" s="17">
        <v>23</v>
      </c>
      <c r="BM7" s="17">
        <v>33</v>
      </c>
      <c r="BN7" s="17">
        <v>22</v>
      </c>
      <c r="BO7" s="17">
        <v>130</v>
      </c>
      <c r="BP7" s="17">
        <v>110</v>
      </c>
      <c r="BQ7" s="12">
        <v>33</v>
      </c>
      <c r="BR7" s="12">
        <v>33</v>
      </c>
      <c r="BS7" s="12">
        <v>22</v>
      </c>
      <c r="BT7" s="12">
        <v>79</v>
      </c>
      <c r="BU7" s="12">
        <v>17</v>
      </c>
      <c r="BV7" s="12">
        <v>70</v>
      </c>
      <c r="BW7" s="12">
        <v>4.5</v>
      </c>
      <c r="BX7" s="12">
        <v>240</v>
      </c>
      <c r="BY7" s="12">
        <v>33</v>
      </c>
      <c r="BZ7" s="12">
        <v>130</v>
      </c>
      <c r="CA7" s="12"/>
      <c r="CB7" s="12">
        <v>33</v>
      </c>
      <c r="CC7" s="12">
        <v>33</v>
      </c>
      <c r="CD7" s="12">
        <v>79</v>
      </c>
      <c r="CE7" s="12">
        <v>70</v>
      </c>
      <c r="CF7" s="12">
        <v>13</v>
      </c>
      <c r="CG7" s="12"/>
      <c r="CH7" s="12">
        <v>240</v>
      </c>
      <c r="CI7" s="12">
        <v>49</v>
      </c>
      <c r="CJ7" s="12">
        <v>6.8</v>
      </c>
      <c r="CK7" s="12">
        <v>1.8</v>
      </c>
      <c r="CL7" s="12">
        <v>23</v>
      </c>
      <c r="CM7" s="12">
        <v>17</v>
      </c>
      <c r="CN7" s="12">
        <v>11</v>
      </c>
      <c r="CO7" s="12">
        <v>350</v>
      </c>
      <c r="CP7" s="12">
        <v>33</v>
      </c>
      <c r="CQ7" s="12">
        <v>240</v>
      </c>
      <c r="CR7" s="12">
        <v>7.8</v>
      </c>
      <c r="CS7" s="12">
        <v>79</v>
      </c>
      <c r="CT7" s="12">
        <v>23</v>
      </c>
      <c r="CU7" s="12">
        <v>33</v>
      </c>
      <c r="CV7" s="12">
        <v>23</v>
      </c>
      <c r="CW7" s="12"/>
      <c r="CX7" s="12">
        <v>130</v>
      </c>
      <c r="CY7" s="12">
        <v>79</v>
      </c>
      <c r="CZ7" s="12">
        <v>33</v>
      </c>
      <c r="DA7" s="12">
        <v>49</v>
      </c>
      <c r="DB7" s="12">
        <v>49</v>
      </c>
      <c r="DC7" s="14">
        <v>23</v>
      </c>
      <c r="DD7" s="28">
        <v>33</v>
      </c>
      <c r="DE7" s="28">
        <v>49</v>
      </c>
      <c r="DF7" s="28">
        <v>49</v>
      </c>
      <c r="DG7" s="28">
        <v>23</v>
      </c>
      <c r="DH7" s="24">
        <v>17</v>
      </c>
      <c r="DI7" s="24">
        <v>33</v>
      </c>
      <c r="DJ7" s="24">
        <v>6.8</v>
      </c>
      <c r="DK7" s="24">
        <v>79</v>
      </c>
      <c r="DL7" s="24">
        <v>17</v>
      </c>
      <c r="DM7" s="24">
        <v>79</v>
      </c>
      <c r="DN7" s="24">
        <v>79</v>
      </c>
      <c r="DO7" s="24">
        <v>46</v>
      </c>
      <c r="DP7" s="24">
        <v>11</v>
      </c>
      <c r="DQ7" s="24"/>
      <c r="DR7" s="24">
        <v>540</v>
      </c>
      <c r="DS7" s="24"/>
      <c r="DT7" s="24">
        <v>240</v>
      </c>
      <c r="DU7" s="24">
        <v>17</v>
      </c>
      <c r="DV7" s="24">
        <v>33</v>
      </c>
      <c r="DW7" s="24">
        <v>49</v>
      </c>
      <c r="DX7" s="24">
        <v>17</v>
      </c>
      <c r="DY7" s="24"/>
      <c r="DZ7" s="24">
        <v>23</v>
      </c>
      <c r="EA7" s="24">
        <v>49</v>
      </c>
      <c r="EB7" s="24">
        <v>23</v>
      </c>
      <c r="EC7" s="24">
        <v>13</v>
      </c>
      <c r="ED7" s="24">
        <v>17</v>
      </c>
      <c r="EE7" s="24">
        <v>130</v>
      </c>
      <c r="EF7" s="24">
        <v>22</v>
      </c>
      <c r="EG7" s="24">
        <v>23</v>
      </c>
      <c r="EH7" s="24">
        <v>6.8</v>
      </c>
      <c r="EI7" s="24">
        <v>7.8</v>
      </c>
      <c r="EJ7" s="24"/>
      <c r="EK7" s="24">
        <v>540</v>
      </c>
      <c r="EL7" s="24">
        <v>33</v>
      </c>
      <c r="EM7" s="24">
        <v>49</v>
      </c>
      <c r="EN7" s="24">
        <v>13</v>
      </c>
      <c r="EO7" s="24"/>
      <c r="EP7" s="24">
        <v>46</v>
      </c>
      <c r="EQ7" s="24">
        <v>13</v>
      </c>
      <c r="ER7" s="24">
        <v>46</v>
      </c>
      <c r="ES7" s="24">
        <v>23</v>
      </c>
      <c r="ET7" s="24">
        <v>70</v>
      </c>
      <c r="EU7" s="24">
        <v>2</v>
      </c>
      <c r="EV7" s="24">
        <v>22</v>
      </c>
      <c r="EW7" s="24">
        <v>22</v>
      </c>
      <c r="EX7" s="24">
        <v>13</v>
      </c>
      <c r="EY7" s="24"/>
      <c r="EZ7" s="24"/>
      <c r="FA7" s="24"/>
      <c r="FB7" s="24"/>
      <c r="FC7" s="24"/>
      <c r="FD7" s="24"/>
      <c r="FE7" s="24">
        <v>23</v>
      </c>
      <c r="FF7" s="24">
        <v>14</v>
      </c>
      <c r="FG7" s="24">
        <v>350</v>
      </c>
      <c r="FH7" s="24">
        <v>7.8</v>
      </c>
      <c r="FI7" s="24">
        <v>13</v>
      </c>
      <c r="FJ7" s="24"/>
      <c r="FK7" s="24"/>
      <c r="FL7" s="24"/>
      <c r="FM7" s="24">
        <v>17</v>
      </c>
      <c r="FN7" s="24">
        <v>4.5</v>
      </c>
      <c r="FO7" s="24"/>
      <c r="FP7" s="24">
        <v>2</v>
      </c>
      <c r="FQ7" s="24">
        <v>17</v>
      </c>
      <c r="FR7" s="24">
        <v>170</v>
      </c>
      <c r="FS7" s="31">
        <v>7.8</v>
      </c>
      <c r="FT7" s="31">
        <v>2</v>
      </c>
      <c r="FU7" s="31">
        <v>49</v>
      </c>
      <c r="FV7" s="31">
        <v>11</v>
      </c>
      <c r="FW7" s="31">
        <v>2</v>
      </c>
      <c r="FX7" s="31">
        <v>33</v>
      </c>
      <c r="FY7" s="31">
        <v>2</v>
      </c>
      <c r="FZ7" s="31">
        <v>130</v>
      </c>
      <c r="GA7" s="31">
        <v>17</v>
      </c>
      <c r="GB7" s="31">
        <v>13</v>
      </c>
      <c r="GC7" s="31">
        <v>33</v>
      </c>
      <c r="GD7" s="31">
        <v>79</v>
      </c>
      <c r="GE7" s="31">
        <v>4</v>
      </c>
      <c r="GF7" s="31">
        <v>7.8</v>
      </c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</row>
    <row r="8" spans="1:256">
      <c r="A8" s="22">
        <v>7</v>
      </c>
      <c r="B8" s="23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  <c r="AA8" s="12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3"/>
      <c r="AX8" s="13"/>
      <c r="AY8" s="13"/>
      <c r="AZ8" s="12"/>
      <c r="BA8" s="12"/>
      <c r="BB8" s="12"/>
      <c r="BC8" s="12"/>
      <c r="BD8" s="12"/>
      <c r="BE8" s="12"/>
      <c r="BF8" s="12"/>
      <c r="BG8" s="14"/>
      <c r="BH8" s="14"/>
      <c r="BI8" s="14"/>
      <c r="BJ8" s="17"/>
      <c r="BK8" s="17"/>
      <c r="BL8" s="17"/>
      <c r="BM8" s="17"/>
      <c r="BN8" s="17"/>
      <c r="BO8" s="17"/>
      <c r="BP8" s="1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4"/>
      <c r="DD8" s="28"/>
      <c r="DE8" s="28"/>
      <c r="DF8" s="28"/>
      <c r="DG8" s="28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>
        <v>240</v>
      </c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</row>
    <row r="9" spans="1:256">
      <c r="A9" s="22">
        <v>7</v>
      </c>
      <c r="B9" s="23" t="s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2"/>
      <c r="AA9" s="12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3"/>
      <c r="AX9" s="13"/>
      <c r="AY9" s="13"/>
      <c r="AZ9" s="12"/>
      <c r="BA9" s="12"/>
      <c r="BB9" s="12"/>
      <c r="BC9" s="12"/>
      <c r="BD9" s="12"/>
      <c r="BE9" s="12"/>
      <c r="BF9" s="12"/>
      <c r="BG9" s="14"/>
      <c r="BH9" s="14"/>
      <c r="BI9" s="14"/>
      <c r="BJ9" s="17"/>
      <c r="BK9" s="17"/>
      <c r="BL9" s="17"/>
      <c r="BM9" s="17"/>
      <c r="BN9" s="17"/>
      <c r="BO9" s="17"/>
      <c r="BP9" s="1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4"/>
      <c r="DD9" s="28"/>
      <c r="DE9" s="28"/>
      <c r="DF9" s="28"/>
      <c r="DG9" s="28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</row>
    <row r="10" spans="1:256">
      <c r="A10" s="22">
        <v>56</v>
      </c>
      <c r="B10" s="23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  <c r="AA10" s="12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3"/>
      <c r="AX10" s="13"/>
      <c r="AY10" s="13"/>
      <c r="AZ10" s="12"/>
      <c r="BA10" s="12"/>
      <c r="BB10" s="12"/>
      <c r="BC10" s="12"/>
      <c r="BD10" s="12"/>
      <c r="BE10" s="12"/>
      <c r="BF10" s="12"/>
      <c r="BG10" s="14"/>
      <c r="BH10" s="14"/>
      <c r="BI10" s="14"/>
      <c r="BJ10" s="17"/>
      <c r="BK10" s="17"/>
      <c r="BL10" s="17"/>
      <c r="BM10" s="17"/>
      <c r="BN10" s="17"/>
      <c r="BO10" s="17"/>
      <c r="BP10" s="1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4"/>
      <c r="DD10" s="28"/>
      <c r="DE10" s="28"/>
      <c r="DF10" s="28"/>
      <c r="DG10" s="28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</row>
    <row r="11" spans="1:256">
      <c r="A11" s="22">
        <v>56</v>
      </c>
      <c r="B11" s="23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12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3"/>
      <c r="AX11" s="13"/>
      <c r="AY11" s="13"/>
      <c r="AZ11" s="12"/>
      <c r="BA11" s="12"/>
      <c r="BB11" s="12"/>
      <c r="BC11" s="12"/>
      <c r="BD11" s="12"/>
      <c r="BE11" s="12"/>
      <c r="BF11" s="12"/>
      <c r="BG11" s="14"/>
      <c r="BH11" s="14"/>
      <c r="BI11" s="14"/>
      <c r="BJ11" s="17"/>
      <c r="BK11" s="17"/>
      <c r="BL11" s="17"/>
      <c r="BM11" s="17"/>
      <c r="BN11" s="17"/>
      <c r="BO11" s="17"/>
      <c r="BP11" s="1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4"/>
      <c r="DD11" s="28"/>
      <c r="DE11" s="28"/>
      <c r="DF11" s="28"/>
      <c r="DG11" s="28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>
      <c r="A12" s="22">
        <v>8</v>
      </c>
      <c r="B12" s="23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2"/>
      <c r="AA12" s="12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3"/>
      <c r="AX12" s="13"/>
      <c r="AY12" s="13"/>
      <c r="AZ12" s="12"/>
      <c r="BA12" s="12"/>
      <c r="BB12" s="12"/>
      <c r="BC12" s="12"/>
      <c r="BD12" s="12"/>
      <c r="BE12" s="12"/>
      <c r="BF12" s="12"/>
      <c r="BG12" s="14"/>
      <c r="BH12" s="14"/>
      <c r="BI12" s="14"/>
      <c r="BJ12" s="17"/>
      <c r="BK12" s="17"/>
      <c r="BL12" s="17"/>
      <c r="BM12" s="17"/>
      <c r="BN12" s="17"/>
      <c r="BO12" s="17"/>
      <c r="BP12" s="1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4"/>
      <c r="DD12" s="28"/>
      <c r="DE12" s="28"/>
      <c r="DF12" s="28"/>
      <c r="DG12" s="28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>
      <c r="A13" s="22">
        <v>8</v>
      </c>
      <c r="B13" s="23" t="s">
        <v>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12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3"/>
      <c r="AX13" s="13"/>
      <c r="AY13" s="13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7"/>
      <c r="BK13" s="17"/>
      <c r="BL13" s="17"/>
      <c r="BM13" s="17"/>
      <c r="BN13" s="17"/>
      <c r="BO13" s="17"/>
      <c r="BP13" s="17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4"/>
      <c r="DD13" s="28"/>
      <c r="DE13" s="28"/>
      <c r="DF13" s="28"/>
      <c r="DG13" s="28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>
      <c r="A14" s="22">
        <v>35</v>
      </c>
      <c r="B14" s="23"/>
      <c r="C14" s="11">
        <v>2</v>
      </c>
      <c r="D14" s="11">
        <v>79</v>
      </c>
      <c r="E14" s="11">
        <v>7.8</v>
      </c>
      <c r="F14" s="11">
        <v>1.7</v>
      </c>
      <c r="G14" s="11">
        <v>4.5</v>
      </c>
      <c r="H14" s="11">
        <v>1.8</v>
      </c>
      <c r="I14" s="11">
        <v>1.7</v>
      </c>
      <c r="J14" s="11">
        <v>4.5</v>
      </c>
      <c r="K14" s="11">
        <v>49</v>
      </c>
      <c r="L14" s="11">
        <v>170</v>
      </c>
      <c r="M14" s="11">
        <v>7.8</v>
      </c>
      <c r="N14" s="11">
        <v>49</v>
      </c>
      <c r="O14" s="11">
        <v>46</v>
      </c>
      <c r="P14" s="11">
        <v>6.8</v>
      </c>
      <c r="Q14" s="11">
        <v>49</v>
      </c>
      <c r="R14" s="11">
        <v>26</v>
      </c>
      <c r="S14" s="11">
        <v>540</v>
      </c>
      <c r="T14" s="11">
        <v>33</v>
      </c>
      <c r="U14" s="11"/>
      <c r="V14" s="11">
        <v>350</v>
      </c>
      <c r="W14" s="11"/>
      <c r="X14" s="11">
        <v>23</v>
      </c>
      <c r="Y14" s="11"/>
      <c r="Z14" s="12">
        <v>110</v>
      </c>
      <c r="AA14" s="12">
        <v>11</v>
      </c>
      <c r="AB14" s="7"/>
      <c r="AC14" s="7">
        <v>79</v>
      </c>
      <c r="AD14" s="7"/>
      <c r="AE14" s="7">
        <v>2</v>
      </c>
      <c r="AF14" s="7">
        <v>6.8</v>
      </c>
      <c r="AG14" s="7">
        <v>1.7</v>
      </c>
      <c r="AH14" s="7"/>
      <c r="AI14" s="7">
        <v>4</v>
      </c>
      <c r="AJ14" s="7"/>
      <c r="AK14" s="7">
        <v>6.8</v>
      </c>
      <c r="AL14" s="7">
        <v>1.7</v>
      </c>
      <c r="AM14" s="12">
        <v>1.7</v>
      </c>
      <c r="AN14" s="12"/>
      <c r="AO14" s="12">
        <v>33</v>
      </c>
      <c r="AP14" s="12">
        <v>17</v>
      </c>
      <c r="AQ14" s="12"/>
      <c r="AR14" s="12">
        <v>49</v>
      </c>
      <c r="AS14" s="12">
        <v>23</v>
      </c>
      <c r="AT14" s="12">
        <v>13</v>
      </c>
      <c r="AU14" s="12"/>
      <c r="AV14" s="12"/>
      <c r="AW14" s="13"/>
      <c r="AX14" s="13"/>
      <c r="AY14" s="13"/>
      <c r="AZ14" s="12">
        <v>130</v>
      </c>
      <c r="BA14" s="12">
        <v>49</v>
      </c>
      <c r="BB14" s="12"/>
      <c r="BC14" s="12">
        <v>280</v>
      </c>
      <c r="BD14" s="12">
        <v>46</v>
      </c>
      <c r="BE14" s="12">
        <v>33</v>
      </c>
      <c r="BF14" s="12">
        <v>7.8</v>
      </c>
      <c r="BG14" s="12">
        <v>49</v>
      </c>
      <c r="BH14" s="12">
        <v>23</v>
      </c>
      <c r="BI14" s="12"/>
      <c r="BJ14" s="17">
        <v>17</v>
      </c>
      <c r="BK14" s="17">
        <v>26</v>
      </c>
      <c r="BL14" s="17">
        <v>33</v>
      </c>
      <c r="BM14" s="17">
        <v>13</v>
      </c>
      <c r="BN14" s="17"/>
      <c r="BO14" s="17">
        <v>27</v>
      </c>
      <c r="BP14" s="17">
        <v>130</v>
      </c>
      <c r="BQ14" s="12">
        <v>7.8</v>
      </c>
      <c r="BR14" s="12"/>
      <c r="BS14" s="12">
        <v>13</v>
      </c>
      <c r="BT14" s="12">
        <v>79</v>
      </c>
      <c r="BU14" s="12">
        <v>4.5</v>
      </c>
      <c r="BV14" s="12">
        <v>11</v>
      </c>
      <c r="BW14" s="12">
        <v>17</v>
      </c>
      <c r="BX14" s="12">
        <v>170</v>
      </c>
      <c r="BY14" s="12">
        <v>23</v>
      </c>
      <c r="BZ14" s="12">
        <v>130</v>
      </c>
      <c r="CA14" s="12"/>
      <c r="CB14" s="12">
        <v>79</v>
      </c>
      <c r="CC14" s="12">
        <v>22</v>
      </c>
      <c r="CD14" s="12">
        <v>49</v>
      </c>
      <c r="CE14" s="12">
        <v>23</v>
      </c>
      <c r="CF14" s="12">
        <v>17</v>
      </c>
      <c r="CG14" s="12"/>
      <c r="CH14" s="12">
        <v>46</v>
      </c>
      <c r="CI14" s="12">
        <v>33</v>
      </c>
      <c r="CJ14" s="12">
        <v>33</v>
      </c>
      <c r="CK14" s="12"/>
      <c r="CL14" s="12">
        <v>13</v>
      </c>
      <c r="CM14" s="12"/>
      <c r="CN14" s="12"/>
      <c r="CO14" s="12"/>
      <c r="CP14" s="12">
        <v>31</v>
      </c>
      <c r="CQ14" s="12">
        <v>17</v>
      </c>
      <c r="CR14" s="12">
        <v>1.7</v>
      </c>
      <c r="CS14" s="12">
        <v>14</v>
      </c>
      <c r="CT14" s="12">
        <v>79</v>
      </c>
      <c r="CU14" s="12">
        <v>33</v>
      </c>
      <c r="CV14" s="12">
        <v>7.8</v>
      </c>
      <c r="CW14" s="12"/>
      <c r="CX14" s="12">
        <v>46</v>
      </c>
      <c r="CY14" s="12">
        <v>11</v>
      </c>
      <c r="CZ14" s="12"/>
      <c r="DA14" s="12"/>
      <c r="DB14" s="12"/>
      <c r="DC14" s="14"/>
      <c r="DD14" s="28"/>
      <c r="DE14" s="28"/>
      <c r="DF14" s="28"/>
      <c r="DG14" s="28"/>
      <c r="DH14" s="24"/>
      <c r="DI14" s="24"/>
      <c r="DJ14" s="24"/>
      <c r="DK14" s="24">
        <v>240</v>
      </c>
      <c r="DL14" s="24">
        <v>23</v>
      </c>
      <c r="DM14" s="24">
        <v>23</v>
      </c>
      <c r="DN14" s="24">
        <v>46</v>
      </c>
      <c r="DO14" s="24">
        <v>13</v>
      </c>
      <c r="DP14" s="24">
        <v>11</v>
      </c>
      <c r="DQ14" s="24"/>
      <c r="DR14" s="24">
        <v>33</v>
      </c>
      <c r="DS14" s="24"/>
      <c r="DT14" s="24">
        <v>33</v>
      </c>
      <c r="DU14" s="24">
        <v>6.8</v>
      </c>
      <c r="DV14" s="24">
        <v>33</v>
      </c>
      <c r="DW14" s="24"/>
      <c r="DX14" s="24"/>
      <c r="DY14" s="24"/>
      <c r="DZ14" s="24">
        <v>79</v>
      </c>
      <c r="EA14" s="24">
        <v>79</v>
      </c>
      <c r="EB14" s="24">
        <v>23</v>
      </c>
      <c r="EC14" s="24">
        <v>11</v>
      </c>
      <c r="ED14" s="24">
        <v>49</v>
      </c>
      <c r="EE14" s="24"/>
      <c r="EF14" s="24"/>
      <c r="EG14" s="24">
        <v>4</v>
      </c>
      <c r="EH14" s="24">
        <v>7.8</v>
      </c>
      <c r="EI14" s="24"/>
      <c r="EJ14" s="24"/>
      <c r="EK14" s="24">
        <v>350</v>
      </c>
      <c r="EL14" s="24">
        <v>4.5</v>
      </c>
      <c r="EM14" s="24"/>
      <c r="EN14" s="24">
        <v>4.5</v>
      </c>
      <c r="EO14" s="24"/>
      <c r="EP14" s="24">
        <v>33</v>
      </c>
      <c r="EQ14" s="24">
        <v>23</v>
      </c>
      <c r="ER14" s="24">
        <v>11</v>
      </c>
      <c r="ES14" s="24"/>
      <c r="ET14" s="24"/>
      <c r="EU14" s="24"/>
      <c r="EV14" s="24">
        <v>23</v>
      </c>
      <c r="EW14" s="24">
        <v>23</v>
      </c>
      <c r="EX14" s="24">
        <v>11</v>
      </c>
      <c r="EY14" s="24"/>
      <c r="EZ14" s="24"/>
      <c r="FA14" s="24"/>
      <c r="FB14" s="24"/>
      <c r="FC14" s="24"/>
      <c r="FD14" s="24"/>
      <c r="FE14" s="24">
        <v>46</v>
      </c>
      <c r="FF14" s="24">
        <v>17</v>
      </c>
      <c r="FG14" s="24">
        <v>130</v>
      </c>
      <c r="FH14" s="24">
        <v>4.5</v>
      </c>
      <c r="FI14" s="24">
        <v>22</v>
      </c>
      <c r="FJ14" s="24"/>
      <c r="FK14" s="24"/>
      <c r="FL14" s="24">
        <v>49</v>
      </c>
      <c r="FM14" s="24">
        <v>23</v>
      </c>
      <c r="FN14" s="24"/>
      <c r="FO14" s="24"/>
      <c r="FP14" s="24">
        <v>13</v>
      </c>
      <c r="FQ14" s="24"/>
      <c r="FR14" s="31">
        <v>240</v>
      </c>
      <c r="FS14" s="31">
        <v>4.5</v>
      </c>
      <c r="FT14" s="31"/>
      <c r="FU14" s="31">
        <v>49</v>
      </c>
      <c r="FV14" s="31">
        <v>1.7</v>
      </c>
      <c r="FW14" s="31">
        <v>2</v>
      </c>
      <c r="FX14" s="31"/>
      <c r="FY14" s="31"/>
      <c r="FZ14" s="31">
        <v>130</v>
      </c>
      <c r="GA14" s="31">
        <v>22</v>
      </c>
      <c r="GB14" s="31">
        <v>7.8</v>
      </c>
      <c r="GC14" s="31">
        <v>11</v>
      </c>
      <c r="GD14" s="31">
        <v>140</v>
      </c>
      <c r="GE14" s="31">
        <v>1.7</v>
      </c>
      <c r="GF14" s="31">
        <v>4</v>
      </c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>
      <c r="A15" s="22">
        <v>3</v>
      </c>
      <c r="B15" s="23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v>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2"/>
      <c r="AA15" s="12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3"/>
      <c r="AX15" s="13"/>
      <c r="AY15" s="13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7"/>
      <c r="BK15" s="17"/>
      <c r="BL15" s="17"/>
      <c r="BM15" s="17"/>
      <c r="BN15" s="17"/>
      <c r="BO15" s="17"/>
      <c r="BP15" s="17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4"/>
      <c r="DD15" s="28"/>
      <c r="DE15" s="28"/>
      <c r="DF15" s="28"/>
      <c r="DG15" s="28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>
        <v>7.8</v>
      </c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</row>
    <row r="16" spans="1:256">
      <c r="A16" s="22">
        <v>28</v>
      </c>
      <c r="B16" s="23"/>
      <c r="C16" s="11"/>
      <c r="D16" s="11"/>
      <c r="E16" s="11"/>
      <c r="F16" s="11"/>
      <c r="G16" s="11">
        <v>7.8</v>
      </c>
      <c r="H16" s="11">
        <v>2</v>
      </c>
      <c r="I16" s="11"/>
      <c r="J16" s="11"/>
      <c r="K16" s="11">
        <v>22</v>
      </c>
      <c r="L16" s="11"/>
      <c r="M16" s="11"/>
      <c r="N16" s="11">
        <v>2</v>
      </c>
      <c r="O16" s="11"/>
      <c r="P16" s="11"/>
      <c r="Q16" s="11">
        <v>17</v>
      </c>
      <c r="R16" s="11"/>
      <c r="S16" s="11"/>
      <c r="T16" s="11"/>
      <c r="U16" s="11"/>
      <c r="V16" s="11"/>
      <c r="W16" s="11"/>
      <c r="X16" s="11"/>
      <c r="Y16" s="11"/>
      <c r="Z16" s="12"/>
      <c r="AA16" s="12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12"/>
      <c r="AN16" s="12"/>
      <c r="AO16" s="12"/>
      <c r="AP16" s="12">
        <v>27</v>
      </c>
      <c r="AQ16" s="12"/>
      <c r="AR16" s="12">
        <v>33</v>
      </c>
      <c r="AS16" s="12">
        <v>23</v>
      </c>
      <c r="AT16" s="12">
        <v>13</v>
      </c>
      <c r="AU16" s="12"/>
      <c r="AV16" s="12"/>
      <c r="AW16" s="13"/>
      <c r="AX16" s="13"/>
      <c r="AY16" s="13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7"/>
      <c r="BK16" s="17"/>
      <c r="BL16" s="17"/>
      <c r="BM16" s="17"/>
      <c r="BN16" s="17"/>
      <c r="BO16" s="17"/>
      <c r="BP16" s="17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4"/>
      <c r="DD16" s="28"/>
      <c r="DE16" s="28"/>
      <c r="DF16" s="28"/>
      <c r="DG16" s="28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>
        <v>220</v>
      </c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>
        <v>6.8</v>
      </c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</row>
    <row r="17" spans="1:256">
      <c r="A17" s="22">
        <v>24</v>
      </c>
      <c r="B17" s="23"/>
      <c r="C17" s="11">
        <v>1.7</v>
      </c>
      <c r="D17" s="11">
        <v>33</v>
      </c>
      <c r="E17" s="11">
        <v>2</v>
      </c>
      <c r="F17" s="11">
        <v>17</v>
      </c>
      <c r="G17" s="11">
        <v>4.5</v>
      </c>
      <c r="H17" s="11"/>
      <c r="I17" s="11">
        <v>2</v>
      </c>
      <c r="J17" s="11">
        <v>23</v>
      </c>
      <c r="K17" s="11">
        <v>23</v>
      </c>
      <c r="L17" s="11"/>
      <c r="M17" s="11"/>
      <c r="N17" s="11"/>
      <c r="O17" s="11"/>
      <c r="P17" s="11"/>
      <c r="Q17" s="11">
        <v>23</v>
      </c>
      <c r="R17" s="11">
        <v>7.8</v>
      </c>
      <c r="S17" s="11">
        <v>79</v>
      </c>
      <c r="T17" s="11">
        <v>2</v>
      </c>
      <c r="U17" s="11"/>
      <c r="V17" s="11">
        <v>240</v>
      </c>
      <c r="W17" s="11">
        <v>23</v>
      </c>
      <c r="X17" s="11">
        <v>17</v>
      </c>
      <c r="Y17" s="11"/>
      <c r="Z17" s="12">
        <v>14</v>
      </c>
      <c r="AA17" s="12">
        <v>6.8</v>
      </c>
      <c r="AB17" s="7"/>
      <c r="AC17" s="7"/>
      <c r="AD17" s="7"/>
      <c r="AE17" s="7"/>
      <c r="AF17" s="7"/>
      <c r="AG17" s="7"/>
      <c r="AH17" s="7"/>
      <c r="AI17" s="7">
        <v>11</v>
      </c>
      <c r="AJ17" s="7"/>
      <c r="AK17" s="7">
        <v>4.5</v>
      </c>
      <c r="AL17" s="7"/>
      <c r="AM17" s="12">
        <v>1.7</v>
      </c>
      <c r="AN17" s="12">
        <v>23</v>
      </c>
      <c r="AO17" s="12"/>
      <c r="AP17" s="12">
        <v>6.8</v>
      </c>
      <c r="AQ17" s="12"/>
      <c r="AR17" s="12">
        <v>17</v>
      </c>
      <c r="AS17" s="12">
        <v>4.5</v>
      </c>
      <c r="AT17" s="12">
        <v>17</v>
      </c>
      <c r="AU17" s="12"/>
      <c r="AV17" s="12"/>
      <c r="AW17" s="13"/>
      <c r="AX17" s="13"/>
      <c r="AY17" s="13"/>
      <c r="AZ17" s="12"/>
      <c r="BA17" s="12"/>
      <c r="BB17" s="12"/>
      <c r="BC17" s="12">
        <v>79</v>
      </c>
      <c r="BD17" s="12">
        <v>22</v>
      </c>
      <c r="BE17" s="12">
        <v>4.5</v>
      </c>
      <c r="BF17" s="12"/>
      <c r="BG17" s="12">
        <v>49</v>
      </c>
      <c r="BH17" s="12">
        <v>7.8</v>
      </c>
      <c r="BI17" s="12">
        <v>24</v>
      </c>
      <c r="BJ17" s="17">
        <v>7.8</v>
      </c>
      <c r="BK17" s="17"/>
      <c r="BL17" s="17"/>
      <c r="BM17" s="17">
        <v>23</v>
      </c>
      <c r="BN17" s="17"/>
      <c r="BO17" s="17">
        <v>49</v>
      </c>
      <c r="BP17" s="17">
        <v>49</v>
      </c>
      <c r="BQ17" s="12">
        <v>17</v>
      </c>
      <c r="BR17" s="12"/>
      <c r="BS17" s="12">
        <v>13</v>
      </c>
      <c r="BT17" s="12">
        <v>11</v>
      </c>
      <c r="BU17" s="12"/>
      <c r="BV17" s="12">
        <v>23</v>
      </c>
      <c r="BW17" s="12"/>
      <c r="BX17" s="12">
        <v>130</v>
      </c>
      <c r="BY17" s="12">
        <v>17</v>
      </c>
      <c r="BZ17" s="12">
        <v>49</v>
      </c>
      <c r="CA17" s="12">
        <v>6.8</v>
      </c>
      <c r="CB17" s="12"/>
      <c r="CC17" s="12"/>
      <c r="CD17" s="12"/>
      <c r="CE17" s="12"/>
      <c r="CF17" s="12"/>
      <c r="CG17" s="12"/>
      <c r="CH17" s="12">
        <v>240</v>
      </c>
      <c r="CI17" s="12">
        <v>6.8</v>
      </c>
      <c r="CJ17" s="12"/>
      <c r="CK17" s="12"/>
      <c r="CL17" s="12">
        <v>1.8</v>
      </c>
      <c r="CM17" s="12"/>
      <c r="CN17" s="12"/>
      <c r="CO17" s="12"/>
      <c r="CP17" s="12"/>
      <c r="CQ17" s="12"/>
      <c r="CR17" s="12"/>
      <c r="CS17" s="12">
        <v>79</v>
      </c>
      <c r="CT17" s="12">
        <v>17</v>
      </c>
      <c r="CU17" s="12">
        <v>79</v>
      </c>
      <c r="CV17" s="12">
        <v>7.8</v>
      </c>
      <c r="CW17" s="12"/>
      <c r="CX17" s="12">
        <v>6.8</v>
      </c>
      <c r="CY17" s="12">
        <v>11</v>
      </c>
      <c r="CZ17" s="12"/>
      <c r="DA17" s="12"/>
      <c r="DB17" s="12"/>
      <c r="DC17" s="14"/>
      <c r="DD17" s="28"/>
      <c r="DE17" s="28"/>
      <c r="DF17" s="28"/>
      <c r="DG17" s="28"/>
      <c r="DH17" s="24"/>
      <c r="DI17" s="24"/>
      <c r="DJ17" s="24"/>
      <c r="DK17" s="24">
        <v>17</v>
      </c>
      <c r="DL17" s="24">
        <v>4.5</v>
      </c>
      <c r="DM17" s="24"/>
      <c r="DN17" s="24"/>
      <c r="DO17" s="24"/>
      <c r="DP17" s="24"/>
      <c r="DQ17" s="24"/>
      <c r="DR17" s="24"/>
      <c r="DS17" s="24">
        <v>240</v>
      </c>
      <c r="DT17" s="24">
        <v>130</v>
      </c>
      <c r="DU17" s="24">
        <v>7.8</v>
      </c>
      <c r="DV17" s="24">
        <v>4.5</v>
      </c>
      <c r="DW17" s="24"/>
      <c r="DX17" s="24"/>
      <c r="DY17" s="24"/>
      <c r="DZ17" s="24">
        <v>11</v>
      </c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>
        <v>7.8</v>
      </c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>
        <v>11</v>
      </c>
      <c r="FF17" s="24"/>
      <c r="FG17" s="24">
        <v>140</v>
      </c>
      <c r="FH17" s="24">
        <v>7.8</v>
      </c>
      <c r="FI17" s="24">
        <v>7.8</v>
      </c>
      <c r="FJ17" s="24"/>
      <c r="FK17" s="24"/>
      <c r="FL17" s="24">
        <v>13</v>
      </c>
      <c r="FM17" s="24">
        <v>4</v>
      </c>
      <c r="FN17" s="24"/>
      <c r="FO17" s="24">
        <v>11</v>
      </c>
      <c r="FP17" s="24"/>
      <c r="FQ17" s="24"/>
      <c r="FR17" s="31">
        <v>49</v>
      </c>
      <c r="FS17" s="31">
        <v>1.7</v>
      </c>
      <c r="FT17" s="31"/>
      <c r="FU17" s="31">
        <v>4.5</v>
      </c>
      <c r="FV17" s="31"/>
      <c r="FW17" s="31">
        <v>2</v>
      </c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</row>
    <row r="18" spans="1:256">
      <c r="A18" s="22">
        <v>16</v>
      </c>
      <c r="B18" s="23" t="s">
        <v>2</v>
      </c>
      <c r="C18" s="11"/>
      <c r="D18" s="11"/>
      <c r="E18" s="11"/>
      <c r="F18" s="11"/>
      <c r="G18" s="11">
        <v>2</v>
      </c>
      <c r="H18" s="11"/>
      <c r="I18" s="11">
        <v>2</v>
      </c>
      <c r="J18" s="11">
        <v>70</v>
      </c>
      <c r="K18" s="11"/>
      <c r="L18" s="11"/>
      <c r="M18" s="11"/>
      <c r="N18" s="11"/>
      <c r="O18" s="11"/>
      <c r="P18" s="11"/>
      <c r="Q18" s="11">
        <v>1.7</v>
      </c>
      <c r="R18" s="11">
        <v>33</v>
      </c>
      <c r="S18" s="11"/>
      <c r="T18" s="11"/>
      <c r="U18" s="11"/>
      <c r="V18" s="11">
        <v>130</v>
      </c>
      <c r="W18" s="11">
        <v>110</v>
      </c>
      <c r="X18" s="11"/>
      <c r="Y18" s="11"/>
      <c r="Z18" s="12"/>
      <c r="AA18" s="12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>
        <v>1.7</v>
      </c>
      <c r="AM18" s="12"/>
      <c r="AN18" s="12"/>
      <c r="AO18" s="12"/>
      <c r="AP18" s="12"/>
      <c r="AQ18" s="12"/>
      <c r="AR18" s="12">
        <v>13</v>
      </c>
      <c r="AS18" s="12">
        <v>4.5</v>
      </c>
      <c r="AT18" s="12">
        <v>7.8</v>
      </c>
      <c r="AU18" s="12"/>
      <c r="AV18" s="12"/>
      <c r="AW18" s="13"/>
      <c r="AX18" s="13"/>
      <c r="AY18" s="13"/>
      <c r="AZ18" s="12">
        <v>11</v>
      </c>
      <c r="BA18" s="12">
        <v>1.8</v>
      </c>
      <c r="BB18" s="12"/>
      <c r="BC18" s="12"/>
      <c r="BD18" s="12"/>
      <c r="BE18" s="12"/>
      <c r="BF18" s="12"/>
      <c r="BG18" s="12"/>
      <c r="BH18" s="12"/>
      <c r="BI18" s="12"/>
      <c r="BJ18" s="17"/>
      <c r="BK18" s="17"/>
      <c r="BL18" s="17"/>
      <c r="BM18" s="17"/>
      <c r="BN18" s="17"/>
      <c r="BO18" s="17"/>
      <c r="BP18" s="17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>
        <v>23</v>
      </c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4"/>
      <c r="DD18" s="28"/>
      <c r="DE18" s="28"/>
      <c r="DF18" s="28"/>
      <c r="DG18" s="28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>
        <v>170</v>
      </c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>
        <v>17</v>
      </c>
      <c r="EE18" s="24"/>
      <c r="EF18" s="24"/>
      <c r="EG18" s="24"/>
      <c r="EH18" s="24">
        <v>22</v>
      </c>
      <c r="EI18" s="24"/>
      <c r="EJ18" s="24"/>
      <c r="EK18" s="24">
        <v>79</v>
      </c>
      <c r="EL18" s="24"/>
      <c r="EM18" s="24"/>
      <c r="EN18" s="24"/>
      <c r="EO18" s="24"/>
      <c r="EP18" s="24">
        <v>79</v>
      </c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>
        <v>6.1</v>
      </c>
      <c r="FM18" s="24">
        <v>13</v>
      </c>
      <c r="FN18" s="24"/>
      <c r="FO18" s="24">
        <v>27</v>
      </c>
      <c r="FP18" s="24"/>
      <c r="FQ18" s="24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>
        <v>4</v>
      </c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>
      <c r="A19" s="22">
        <v>84</v>
      </c>
      <c r="B19" s="2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2"/>
      <c r="AA19" s="12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3"/>
      <c r="AX19" s="13"/>
      <c r="AY19" s="13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7"/>
      <c r="BK19" s="17"/>
      <c r="BL19" s="17"/>
      <c r="BM19" s="17"/>
      <c r="BN19" s="17"/>
      <c r="BO19" s="17"/>
      <c r="BP19" s="17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4"/>
      <c r="DD19" s="28"/>
      <c r="DE19" s="28"/>
      <c r="DF19" s="28"/>
      <c r="DG19" s="28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</row>
    <row r="20" spans="1:256">
      <c r="A20" s="22">
        <v>83</v>
      </c>
      <c r="B20" s="2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2"/>
      <c r="AA20" s="12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3"/>
      <c r="AX20" s="13"/>
      <c r="AY20" s="13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7"/>
      <c r="BK20" s="17"/>
      <c r="BL20" s="17"/>
      <c r="BM20" s="17"/>
      <c r="BN20" s="17"/>
      <c r="BO20" s="17"/>
      <c r="BP20" s="17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4"/>
      <c r="DD20" s="28"/>
      <c r="DE20" s="28"/>
      <c r="DF20" s="28"/>
      <c r="DG20" s="28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</row>
    <row r="21" spans="1:256">
      <c r="A21" s="22">
        <v>10</v>
      </c>
      <c r="B21" s="23"/>
      <c r="C21" s="11">
        <v>2</v>
      </c>
      <c r="D21" s="11">
        <v>79</v>
      </c>
      <c r="E21" s="11">
        <v>2</v>
      </c>
      <c r="F21" s="11"/>
      <c r="G21" s="11">
        <v>2</v>
      </c>
      <c r="H21" s="11"/>
      <c r="I21" s="11">
        <v>1.7</v>
      </c>
      <c r="J21" s="11"/>
      <c r="K21" s="11">
        <v>22</v>
      </c>
      <c r="L21" s="11"/>
      <c r="M21" s="11"/>
      <c r="N21" s="11">
        <v>1.8</v>
      </c>
      <c r="O21" s="11"/>
      <c r="P21" s="11"/>
      <c r="Q21" s="11">
        <v>23</v>
      </c>
      <c r="R21" s="11">
        <v>2</v>
      </c>
      <c r="S21" s="11">
        <v>79</v>
      </c>
      <c r="T21" s="11">
        <v>7.8</v>
      </c>
      <c r="U21" s="11"/>
      <c r="V21" s="11">
        <v>110</v>
      </c>
      <c r="W21" s="11">
        <v>49</v>
      </c>
      <c r="X21" s="11">
        <v>23</v>
      </c>
      <c r="Y21" s="11"/>
      <c r="Z21" s="12">
        <v>7.8</v>
      </c>
      <c r="AA21" s="12">
        <v>4.5</v>
      </c>
      <c r="AB21" s="7"/>
      <c r="AC21" s="7"/>
      <c r="AD21" s="7"/>
      <c r="AE21" s="7"/>
      <c r="AF21" s="7"/>
      <c r="AG21" s="7"/>
      <c r="AH21" s="7"/>
      <c r="AI21" s="7">
        <v>2</v>
      </c>
      <c r="AJ21" s="7"/>
      <c r="AK21" s="7">
        <v>13</v>
      </c>
      <c r="AL21" s="7">
        <v>1.7</v>
      </c>
      <c r="AM21" s="12"/>
      <c r="AN21" s="12">
        <v>49</v>
      </c>
      <c r="AO21" s="12"/>
      <c r="AP21" s="12"/>
      <c r="AQ21" s="12"/>
      <c r="AR21" s="12">
        <v>6.8</v>
      </c>
      <c r="AS21" s="12">
        <v>13</v>
      </c>
      <c r="AT21" s="12">
        <v>23</v>
      </c>
      <c r="AU21" s="12"/>
      <c r="AV21" s="12"/>
      <c r="AW21" s="13"/>
      <c r="AX21" s="13"/>
      <c r="AY21" s="13"/>
      <c r="AZ21" s="12">
        <v>22</v>
      </c>
      <c r="BA21" s="12">
        <v>2</v>
      </c>
      <c r="BB21" s="12"/>
      <c r="BC21" s="12">
        <v>49</v>
      </c>
      <c r="BD21" s="12">
        <v>17</v>
      </c>
      <c r="BE21" s="12">
        <v>2</v>
      </c>
      <c r="BF21" s="12"/>
      <c r="BG21" s="12">
        <v>23</v>
      </c>
      <c r="BH21" s="12">
        <v>9.1999999999999993</v>
      </c>
      <c r="BI21" s="12">
        <v>4</v>
      </c>
      <c r="BJ21" s="17">
        <v>23</v>
      </c>
      <c r="BK21" s="17"/>
      <c r="BL21" s="17"/>
      <c r="BM21" s="17">
        <v>4.5</v>
      </c>
      <c r="BN21" s="17"/>
      <c r="BO21" s="17">
        <v>13</v>
      </c>
      <c r="BP21" s="17">
        <v>13</v>
      </c>
      <c r="BQ21" s="12">
        <v>4.5</v>
      </c>
      <c r="BR21" s="12"/>
      <c r="BS21" s="12">
        <v>4.5</v>
      </c>
      <c r="BT21" s="12">
        <v>13</v>
      </c>
      <c r="BU21" s="12"/>
      <c r="BV21" s="12">
        <v>7.8</v>
      </c>
      <c r="BW21" s="12"/>
      <c r="BX21" s="12">
        <v>110</v>
      </c>
      <c r="BY21" s="12">
        <v>31</v>
      </c>
      <c r="BZ21" s="12">
        <v>79</v>
      </c>
      <c r="CA21" s="12">
        <v>7.8</v>
      </c>
      <c r="CB21" s="12"/>
      <c r="CC21" s="12"/>
      <c r="CD21" s="12"/>
      <c r="CE21" s="12"/>
      <c r="CF21" s="12"/>
      <c r="CG21" s="12"/>
      <c r="CH21" s="12">
        <v>46</v>
      </c>
      <c r="CI21" s="12">
        <v>23</v>
      </c>
      <c r="CJ21" s="12"/>
      <c r="CK21" s="12"/>
      <c r="CL21" s="12">
        <v>1.7</v>
      </c>
      <c r="CM21" s="12"/>
      <c r="CN21" s="12"/>
      <c r="CO21" s="12"/>
      <c r="CP21" s="12"/>
      <c r="CQ21" s="12"/>
      <c r="CR21" s="12"/>
      <c r="CS21" s="12">
        <v>350</v>
      </c>
      <c r="CT21" s="12">
        <v>49</v>
      </c>
      <c r="CU21" s="12">
        <v>33</v>
      </c>
      <c r="CV21" s="12">
        <v>2</v>
      </c>
      <c r="CW21" s="12"/>
      <c r="CX21" s="12">
        <v>2</v>
      </c>
      <c r="CY21" s="12">
        <v>2</v>
      </c>
      <c r="CZ21" s="12"/>
      <c r="DA21" s="12"/>
      <c r="DB21" s="12"/>
      <c r="DC21" s="14"/>
      <c r="DD21" s="28"/>
      <c r="DE21" s="28"/>
      <c r="DF21" s="28"/>
      <c r="DG21" s="28"/>
      <c r="DH21" s="24"/>
      <c r="DI21" s="24"/>
      <c r="DJ21" s="24"/>
      <c r="DK21" s="24">
        <v>23</v>
      </c>
      <c r="DL21" s="24">
        <v>6.8</v>
      </c>
      <c r="DM21" s="24"/>
      <c r="DN21" s="24"/>
      <c r="DO21" s="24"/>
      <c r="DP21" s="24"/>
      <c r="DQ21" s="24"/>
      <c r="DR21" s="24"/>
      <c r="DS21" s="24">
        <v>79</v>
      </c>
      <c r="DT21" s="24">
        <v>33</v>
      </c>
      <c r="DU21" s="24">
        <v>7.8</v>
      </c>
      <c r="DV21" s="24">
        <v>4.5</v>
      </c>
      <c r="DW21" s="24"/>
      <c r="DX21" s="24"/>
      <c r="DY21" s="24"/>
      <c r="DZ21" s="24">
        <v>9.1999999999999993</v>
      </c>
      <c r="EA21" s="24"/>
      <c r="EB21" s="24"/>
      <c r="EC21" s="24"/>
      <c r="ED21" s="24"/>
      <c r="EE21" s="24"/>
      <c r="EF21" s="24"/>
      <c r="EG21" s="24"/>
      <c r="EH21" s="24">
        <v>1.8</v>
      </c>
      <c r="EI21" s="24"/>
      <c r="EJ21" s="24"/>
      <c r="EK21" s="24">
        <v>79</v>
      </c>
      <c r="EL21" s="24">
        <v>2</v>
      </c>
      <c r="EM21" s="24">
        <v>2</v>
      </c>
      <c r="EN21" s="24">
        <v>11</v>
      </c>
      <c r="EO21" s="24"/>
      <c r="EP21" s="24">
        <v>6.8</v>
      </c>
      <c r="EQ21" s="24">
        <v>4.5</v>
      </c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>
        <v>13</v>
      </c>
      <c r="FF21" s="24"/>
      <c r="FG21" s="24"/>
      <c r="FH21" s="24">
        <v>2</v>
      </c>
      <c r="FI21" s="24">
        <v>4.5</v>
      </c>
      <c r="FJ21" s="24"/>
      <c r="FK21" s="24"/>
      <c r="FL21" s="24">
        <v>2</v>
      </c>
      <c r="FM21" s="24">
        <v>2</v>
      </c>
      <c r="FN21" s="24"/>
      <c r="FO21" s="24">
        <v>13</v>
      </c>
      <c r="FP21" s="24"/>
      <c r="FQ21" s="24"/>
      <c r="FR21" s="31">
        <v>17</v>
      </c>
      <c r="FS21" s="31">
        <v>4.5</v>
      </c>
      <c r="FT21" s="31"/>
      <c r="FU21" s="31">
        <v>4.5</v>
      </c>
      <c r="FV21" s="31"/>
      <c r="FW21" s="31">
        <v>4.5</v>
      </c>
      <c r="FX21" s="31"/>
      <c r="FY21" s="31"/>
      <c r="FZ21" s="31"/>
      <c r="GA21" s="31"/>
      <c r="GB21" s="31"/>
      <c r="GC21" s="31"/>
      <c r="GD21" s="31"/>
      <c r="GE21" s="31"/>
      <c r="GF21" s="31"/>
      <c r="GG21" s="31"/>
      <c r="GH21" s="31"/>
      <c r="GI21" s="31"/>
      <c r="GJ21" s="31"/>
      <c r="GK21" s="31"/>
      <c r="GL21" s="31"/>
      <c r="GM21" s="31"/>
      <c r="GN21" s="31"/>
      <c r="GO21" s="31"/>
      <c r="GP21" s="31"/>
      <c r="GQ21" s="31"/>
      <c r="GR21" s="31"/>
      <c r="GS21" s="31"/>
      <c r="GT21" s="31"/>
      <c r="GU21" s="31"/>
      <c r="GV21" s="31"/>
      <c r="GW21" s="31"/>
      <c r="GX21" s="31"/>
      <c r="GY21" s="31"/>
      <c r="GZ21" s="31"/>
      <c r="HA21" s="31"/>
      <c r="HB21" s="31"/>
      <c r="HC21" s="31"/>
      <c r="HD21" s="31"/>
      <c r="HE21" s="31"/>
      <c r="HF21" s="31"/>
      <c r="HG21" s="31"/>
      <c r="HH21" s="31"/>
      <c r="HI21" s="31"/>
      <c r="HJ21" s="31"/>
      <c r="HK21" s="31"/>
      <c r="HL21" s="31"/>
      <c r="HM21" s="31"/>
      <c r="HN21" s="31"/>
      <c r="HO21" s="31"/>
      <c r="HP21" s="31"/>
      <c r="HQ21" s="31"/>
      <c r="HR21" s="31"/>
      <c r="HS21" s="31"/>
      <c r="HT21" s="31"/>
      <c r="HU21" s="31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31"/>
      <c r="IG21" s="31"/>
      <c r="IH21" s="31"/>
      <c r="II21" s="31"/>
      <c r="IJ21" s="31"/>
      <c r="IK21" s="31"/>
      <c r="IL21" s="31"/>
      <c r="IM21" s="31"/>
      <c r="IN21" s="31"/>
      <c r="IO21" s="31"/>
      <c r="IP21" s="31"/>
      <c r="IQ21" s="31"/>
      <c r="IR21" s="31"/>
      <c r="IS21" s="31"/>
      <c r="IT21" s="31"/>
      <c r="IU21" s="31"/>
      <c r="IV21" s="31"/>
    </row>
    <row r="22" spans="1:256">
      <c r="A22" s="22">
        <v>2</v>
      </c>
      <c r="B22" s="2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2"/>
      <c r="AA22" s="12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3"/>
      <c r="AX22" s="13"/>
      <c r="AY22" s="13"/>
      <c r="AZ22" s="12"/>
      <c r="BA22" s="12"/>
      <c r="BB22" s="12"/>
      <c r="BC22" s="12"/>
      <c r="BD22" s="12"/>
      <c r="BE22" s="12"/>
      <c r="BF22" s="12"/>
      <c r="BG22" s="14"/>
      <c r="BH22" s="14"/>
      <c r="BI22" s="14"/>
      <c r="BJ22" s="17"/>
      <c r="BK22" s="17"/>
      <c r="BL22" s="17"/>
      <c r="BM22" s="17"/>
      <c r="BN22" s="17"/>
      <c r="BO22" s="17"/>
      <c r="BP22" s="17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4"/>
      <c r="DD22" s="28"/>
      <c r="DE22" s="28"/>
      <c r="DF22" s="28"/>
      <c r="DG22" s="28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  <c r="HF22" s="31"/>
      <c r="HG22" s="31"/>
      <c r="HH22" s="31"/>
      <c r="HI22" s="31"/>
      <c r="HJ22" s="31"/>
      <c r="HK22" s="31"/>
      <c r="HL22" s="31"/>
      <c r="HM22" s="31"/>
      <c r="HN22" s="31"/>
      <c r="HO22" s="31"/>
      <c r="HP22" s="31"/>
      <c r="HQ22" s="31"/>
      <c r="HR22" s="31"/>
      <c r="HS22" s="31"/>
      <c r="HT22" s="31"/>
      <c r="HU22" s="31"/>
      <c r="HV22" s="31"/>
      <c r="HW22" s="31"/>
      <c r="HX22" s="31"/>
      <c r="HY22" s="31"/>
      <c r="HZ22" s="31"/>
      <c r="IA22" s="31"/>
      <c r="IB22" s="31"/>
      <c r="IC22" s="31"/>
      <c r="ID22" s="31"/>
      <c r="IE22" s="31"/>
      <c r="IF22" s="31"/>
      <c r="IG22" s="31"/>
      <c r="IH22" s="31"/>
      <c r="II22" s="31"/>
      <c r="IJ22" s="31"/>
      <c r="IK22" s="31"/>
      <c r="IL22" s="31"/>
      <c r="IM22" s="31"/>
      <c r="IN22" s="31"/>
      <c r="IO22" s="31"/>
      <c r="IP22" s="31"/>
      <c r="IQ22" s="31"/>
      <c r="IR22" s="31"/>
      <c r="IS22" s="31"/>
      <c r="IT22" s="31"/>
      <c r="IU22" s="31"/>
      <c r="IV22" s="31"/>
    </row>
    <row r="23" spans="1:256">
      <c r="A23" s="22">
        <v>17</v>
      </c>
      <c r="B23" s="2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2"/>
      <c r="AA23" s="12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3"/>
      <c r="AX23" s="13"/>
      <c r="AY23" s="13"/>
      <c r="AZ23" s="12"/>
      <c r="BA23" s="12"/>
      <c r="BB23" s="12"/>
      <c r="BC23" s="12"/>
      <c r="BD23" s="12"/>
      <c r="BE23" s="12"/>
      <c r="BF23" s="12"/>
      <c r="BG23" s="14"/>
      <c r="BH23" s="14"/>
      <c r="BI23" s="14"/>
      <c r="BJ23" s="17"/>
      <c r="BK23" s="17"/>
      <c r="BL23" s="17"/>
      <c r="BM23" s="17"/>
      <c r="BN23" s="17"/>
      <c r="BO23" s="17"/>
      <c r="BP23" s="17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4"/>
      <c r="DD23" s="28"/>
      <c r="DE23" s="28"/>
      <c r="DF23" s="28"/>
      <c r="DG23" s="28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  <c r="GI23" s="31"/>
      <c r="GJ23" s="31"/>
      <c r="GK23" s="31"/>
      <c r="GL23" s="31"/>
      <c r="GM23" s="31"/>
      <c r="GN23" s="31"/>
      <c r="GO23" s="31"/>
      <c r="GP23" s="31"/>
      <c r="GQ23" s="31"/>
      <c r="GR23" s="31"/>
      <c r="GS23" s="31"/>
      <c r="GT23" s="31"/>
      <c r="GU23" s="31"/>
      <c r="GV23" s="31"/>
      <c r="GW23" s="31"/>
      <c r="GX23" s="31"/>
      <c r="GY23" s="31"/>
      <c r="GZ23" s="31"/>
      <c r="HA23" s="31"/>
      <c r="HB23" s="31"/>
      <c r="HC23" s="31"/>
      <c r="HD23" s="31"/>
      <c r="HE23" s="31"/>
      <c r="HF23" s="31"/>
      <c r="HG23" s="31"/>
      <c r="HH23" s="31"/>
      <c r="HI23" s="31"/>
      <c r="HJ23" s="31"/>
      <c r="HK23" s="31"/>
      <c r="HL23" s="31"/>
      <c r="HM23" s="31"/>
      <c r="HN23" s="31"/>
      <c r="HO23" s="31"/>
      <c r="HP23" s="31"/>
      <c r="HQ23" s="31"/>
      <c r="HR23" s="31"/>
      <c r="HS23" s="31"/>
      <c r="HT23" s="31"/>
      <c r="HU23" s="31"/>
      <c r="HV23" s="31"/>
      <c r="HW23" s="31"/>
      <c r="HX23" s="31"/>
      <c r="HY23" s="31"/>
      <c r="HZ23" s="31"/>
      <c r="IA23" s="31"/>
      <c r="IB23" s="31"/>
      <c r="IC23" s="31"/>
      <c r="ID23" s="31"/>
      <c r="IE23" s="31"/>
      <c r="IF23" s="31"/>
      <c r="IG23" s="31"/>
      <c r="IH23" s="31"/>
      <c r="II23" s="31"/>
      <c r="IJ23" s="31"/>
      <c r="IK23" s="31"/>
      <c r="IL23" s="31"/>
      <c r="IM23" s="31"/>
      <c r="IN23" s="31"/>
      <c r="IO23" s="31"/>
      <c r="IP23" s="31"/>
      <c r="IQ23" s="31"/>
      <c r="IR23" s="31"/>
      <c r="IS23" s="31"/>
      <c r="IT23" s="31"/>
      <c r="IU23" s="31"/>
      <c r="IV23" s="31"/>
    </row>
    <row r="24" spans="1:256">
      <c r="A24" s="22">
        <v>25</v>
      </c>
      <c r="B24" s="2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2"/>
      <c r="AA24" s="12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3"/>
      <c r="AX24" s="13"/>
      <c r="AY24" s="13"/>
      <c r="AZ24" s="12"/>
      <c r="BA24" s="12"/>
      <c r="BB24" s="12"/>
      <c r="BC24" s="12"/>
      <c r="BD24" s="12"/>
      <c r="BE24" s="12"/>
      <c r="BF24" s="12"/>
      <c r="BG24" s="14"/>
      <c r="BH24" s="14"/>
      <c r="BI24" s="14"/>
      <c r="BJ24" s="17"/>
      <c r="BK24" s="17"/>
      <c r="BL24" s="17"/>
      <c r="BM24" s="17"/>
      <c r="BN24" s="17"/>
      <c r="BO24" s="17"/>
      <c r="BP24" s="17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4"/>
      <c r="DD24" s="28"/>
      <c r="DE24" s="28"/>
      <c r="DF24" s="28"/>
      <c r="DG24" s="28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31"/>
      <c r="HZ24" s="31"/>
      <c r="IA24" s="31"/>
      <c r="IB24" s="31"/>
      <c r="IC24" s="31"/>
      <c r="ID24" s="31"/>
      <c r="IE24" s="31"/>
      <c r="IF24" s="31"/>
      <c r="IG24" s="31"/>
      <c r="IH24" s="31"/>
      <c r="II24" s="31"/>
      <c r="IJ24" s="31"/>
      <c r="IK24" s="31"/>
      <c r="IL24" s="31"/>
      <c r="IM24" s="31"/>
      <c r="IN24" s="31"/>
      <c r="IO24" s="31"/>
      <c r="IP24" s="31"/>
      <c r="IQ24" s="31"/>
      <c r="IR24" s="31"/>
      <c r="IS24" s="31"/>
      <c r="IT24" s="31"/>
      <c r="IU24" s="31"/>
      <c r="IV24" s="31"/>
    </row>
    <row r="25" spans="1:256">
      <c r="A25" s="22">
        <v>27</v>
      </c>
      <c r="B25" s="2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2"/>
      <c r="AA25" s="12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3"/>
      <c r="AX25" s="13"/>
      <c r="AY25" s="13"/>
      <c r="AZ25" s="12"/>
      <c r="BA25" s="12"/>
      <c r="BB25" s="12"/>
      <c r="BC25" s="12"/>
      <c r="BD25" s="12"/>
      <c r="BE25" s="12"/>
      <c r="BF25" s="12"/>
      <c r="BG25" s="14"/>
      <c r="BH25" s="14"/>
      <c r="BI25" s="14"/>
      <c r="BJ25" s="17"/>
      <c r="BK25" s="17"/>
      <c r="BL25" s="17"/>
      <c r="BM25" s="17"/>
      <c r="BN25" s="17"/>
      <c r="BO25" s="17"/>
      <c r="BP25" s="17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4"/>
      <c r="DD25" s="28"/>
      <c r="DE25" s="28"/>
      <c r="DF25" s="28"/>
      <c r="DG25" s="28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  <c r="HJ25" s="31"/>
      <c r="HK25" s="31"/>
      <c r="HL25" s="31"/>
      <c r="HM25" s="31"/>
      <c r="HN25" s="31"/>
      <c r="HO25" s="31"/>
      <c r="HP25" s="31"/>
      <c r="HQ25" s="31"/>
      <c r="HR25" s="31"/>
      <c r="HS25" s="31"/>
      <c r="HT25" s="31"/>
      <c r="HU25" s="31"/>
      <c r="HV25" s="31"/>
      <c r="HW25" s="31"/>
      <c r="HX25" s="31"/>
      <c r="HY25" s="31"/>
      <c r="HZ25" s="31"/>
      <c r="IA25" s="31"/>
      <c r="IB25" s="31"/>
      <c r="IC25" s="31"/>
      <c r="ID25" s="31"/>
      <c r="IE25" s="31"/>
      <c r="IF25" s="31"/>
      <c r="IG25" s="31"/>
      <c r="IH25" s="31"/>
      <c r="II25" s="31"/>
      <c r="IJ25" s="31"/>
      <c r="IK25" s="31"/>
      <c r="IL25" s="31"/>
      <c r="IM25" s="31"/>
      <c r="IN25" s="31"/>
      <c r="IO25" s="31"/>
      <c r="IP25" s="31"/>
      <c r="IQ25" s="31"/>
      <c r="IR25" s="31"/>
      <c r="IS25" s="31"/>
      <c r="IT25" s="31"/>
      <c r="IU25" s="31"/>
      <c r="IV25" s="31"/>
    </row>
    <row r="26" spans="1:256">
      <c r="A26" s="22">
        <v>55</v>
      </c>
      <c r="B26" s="23" t="s">
        <v>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2"/>
      <c r="AA26" s="12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3"/>
      <c r="AX26" s="13"/>
      <c r="AY26" s="13"/>
      <c r="AZ26" s="12"/>
      <c r="BA26" s="12"/>
      <c r="BB26" s="12"/>
      <c r="BC26" s="12"/>
      <c r="BD26" s="12"/>
      <c r="BE26" s="12"/>
      <c r="BF26" s="12"/>
      <c r="BG26" s="14"/>
      <c r="BH26" s="14"/>
      <c r="BI26" s="14"/>
      <c r="BJ26" s="17"/>
      <c r="BK26" s="17"/>
      <c r="BL26" s="17"/>
      <c r="BM26" s="17"/>
      <c r="BN26" s="17"/>
      <c r="BO26" s="17"/>
      <c r="BP26" s="17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4"/>
      <c r="DD26" s="28"/>
      <c r="DE26" s="28"/>
      <c r="DF26" s="28"/>
      <c r="DG26" s="28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  <c r="HJ26" s="31"/>
      <c r="HK26" s="31"/>
      <c r="HL26" s="31"/>
      <c r="HM26" s="31"/>
      <c r="HN26" s="31"/>
      <c r="HO26" s="31"/>
      <c r="HP26" s="31"/>
      <c r="HQ26" s="31"/>
      <c r="HR26" s="31"/>
      <c r="HS26" s="31"/>
      <c r="HT26" s="31"/>
      <c r="HU26" s="31"/>
      <c r="HV26" s="31"/>
      <c r="HW26" s="31"/>
      <c r="HX26" s="31"/>
      <c r="HY26" s="31"/>
      <c r="HZ26" s="31"/>
      <c r="IA26" s="31"/>
      <c r="IB26" s="31"/>
      <c r="IC26" s="31"/>
      <c r="ID26" s="31"/>
      <c r="IE26" s="31"/>
      <c r="IF26" s="31"/>
      <c r="IG26" s="31"/>
      <c r="IH26" s="31"/>
      <c r="II26" s="31"/>
      <c r="IJ26" s="31"/>
      <c r="IK26" s="31"/>
      <c r="IL26" s="31"/>
      <c r="IM26" s="31"/>
      <c r="IN26" s="31"/>
      <c r="IO26" s="31"/>
      <c r="IP26" s="31"/>
      <c r="IQ26" s="31"/>
      <c r="IR26" s="31"/>
      <c r="IS26" s="31"/>
      <c r="IT26" s="31"/>
      <c r="IU26" s="31"/>
      <c r="IV26" s="31"/>
    </row>
    <row r="27" spans="1:256">
      <c r="A27" s="25" t="s">
        <v>4</v>
      </c>
      <c r="B27" s="2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2"/>
      <c r="AA27" s="12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12"/>
      <c r="AN27" s="12"/>
      <c r="AO27" s="12"/>
      <c r="AP27" s="12"/>
      <c r="AQ27" s="12">
        <v>31</v>
      </c>
      <c r="AR27" s="12"/>
      <c r="AS27" s="12"/>
      <c r="AT27" s="12"/>
      <c r="AU27" s="12"/>
      <c r="AV27" s="12"/>
      <c r="AW27" s="13"/>
      <c r="AX27" s="13"/>
      <c r="AY27" s="13"/>
      <c r="AZ27" s="12"/>
      <c r="BA27" s="12"/>
      <c r="BB27" s="12"/>
      <c r="BC27" s="12"/>
      <c r="BD27" s="12"/>
      <c r="BE27" s="12"/>
      <c r="BF27" s="12"/>
      <c r="BG27" s="14"/>
      <c r="BH27" s="14"/>
      <c r="BI27" s="14"/>
      <c r="BJ27" s="17"/>
      <c r="BK27" s="17"/>
      <c r="BL27" s="17"/>
      <c r="BM27" s="17"/>
      <c r="BN27" s="17"/>
      <c r="BO27" s="18"/>
      <c r="BP27" s="1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D27" s="29"/>
      <c r="DE27" s="29"/>
      <c r="DF27" s="29"/>
      <c r="DG27" s="30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</row>
    <row r="28" spans="1:256">
      <c r="A28" s="27">
        <v>5</v>
      </c>
      <c r="B28" s="26" t="s">
        <v>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2"/>
      <c r="AA28" s="12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3">
        <v>33</v>
      </c>
      <c r="AX28" s="13">
        <v>130</v>
      </c>
      <c r="AY28" s="13">
        <v>7.8</v>
      </c>
      <c r="AZ28" s="12"/>
      <c r="BA28" s="12"/>
      <c r="BB28" s="12"/>
      <c r="BC28" s="12"/>
      <c r="BD28" s="12"/>
      <c r="BE28" s="12"/>
      <c r="BF28" s="12"/>
      <c r="BG28" s="14"/>
      <c r="BH28" s="14"/>
      <c r="BI28" s="14"/>
      <c r="BJ28" s="17"/>
      <c r="BK28" s="17"/>
      <c r="BL28" s="17"/>
      <c r="BM28" s="17"/>
      <c r="BN28" s="17"/>
      <c r="BO28" s="18"/>
      <c r="BP28" s="1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D28" s="29"/>
      <c r="DE28" s="29"/>
      <c r="DF28" s="29"/>
      <c r="DG28" s="30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>
        <v>49</v>
      </c>
      <c r="EZ28" s="24">
        <v>49</v>
      </c>
      <c r="FA28" s="24">
        <v>33</v>
      </c>
      <c r="FB28" s="24">
        <v>49</v>
      </c>
      <c r="FC28" s="24">
        <v>33</v>
      </c>
      <c r="FD28" s="24">
        <v>2</v>
      </c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>
      <c r="A29" s="27">
        <v>41</v>
      </c>
      <c r="B29" s="26" t="s">
        <v>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2"/>
      <c r="AA29" s="12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3">
        <v>70</v>
      </c>
      <c r="AX29" s="13">
        <v>95</v>
      </c>
      <c r="AY29" s="13">
        <v>22</v>
      </c>
      <c r="AZ29" s="12"/>
      <c r="BA29" s="12"/>
      <c r="BB29" s="12"/>
      <c r="BC29" s="12"/>
      <c r="BD29" s="12"/>
      <c r="BE29" s="12"/>
      <c r="BF29" s="12"/>
      <c r="BG29" s="14"/>
      <c r="BH29" s="14"/>
      <c r="BI29" s="14"/>
      <c r="BJ29" s="17"/>
      <c r="BK29" s="17"/>
      <c r="BL29" s="17"/>
      <c r="BM29" s="17"/>
      <c r="BN29" s="17"/>
      <c r="BO29" s="18"/>
      <c r="BP29" s="1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D29" s="29"/>
      <c r="DE29" s="29"/>
      <c r="DF29" s="29"/>
      <c r="DG29" s="30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>
        <v>17</v>
      </c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>
      <c r="A30" s="27">
        <v>13</v>
      </c>
      <c r="B30" s="2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2"/>
      <c r="AA30" s="12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6"/>
      <c r="AX30" s="16"/>
      <c r="AY30" s="13">
        <v>6.1</v>
      </c>
      <c r="AZ30" s="12"/>
      <c r="BA30" s="12"/>
      <c r="BB30" s="12"/>
      <c r="BC30" s="12"/>
      <c r="BD30" s="12"/>
      <c r="BE30" s="12"/>
      <c r="BF30" s="12"/>
      <c r="BG30" s="14"/>
      <c r="BH30" s="14"/>
      <c r="BI30" s="14"/>
      <c r="BJ30" s="17"/>
      <c r="BK30" s="17"/>
      <c r="BL30" s="17"/>
      <c r="BM30" s="17"/>
      <c r="BN30" s="17"/>
      <c r="BO30" s="18"/>
      <c r="BP30" s="1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D30" s="29"/>
      <c r="DE30" s="29"/>
      <c r="DF30" s="29"/>
      <c r="DG30" s="30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2"/>
      <c r="AA31" s="14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4"/>
      <c r="BG31" s="14"/>
      <c r="BH31" s="14"/>
      <c r="BI31" s="14"/>
      <c r="BJ31" s="17"/>
      <c r="BK31" s="17"/>
      <c r="BL31" s="17"/>
      <c r="BM31" s="17"/>
      <c r="BN31" s="17"/>
      <c r="BO31" s="18"/>
      <c r="BP31" s="1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</row>
    <row r="32" spans="1:256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12"/>
      <c r="AA32" s="14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4"/>
      <c r="BG32" s="14"/>
      <c r="BH32" s="14"/>
      <c r="BI32" s="14"/>
      <c r="BJ32" s="17"/>
      <c r="BK32" s="17"/>
      <c r="BL32" s="17"/>
      <c r="BM32" s="17"/>
      <c r="BN32" s="17"/>
      <c r="BO32" s="18"/>
      <c r="BP32" s="1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</row>
    <row r="33" spans="3:106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12"/>
      <c r="AA33" s="14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4"/>
      <c r="BG33" s="14"/>
      <c r="BH33" s="14"/>
      <c r="BI33" s="14"/>
      <c r="BJ33" s="14"/>
      <c r="BK33" s="14"/>
      <c r="BL33" s="14"/>
      <c r="BM33" s="14"/>
      <c r="BN33" s="14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</row>
    <row r="34" spans="3:106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12"/>
      <c r="AA34" s="14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4"/>
      <c r="BG34" s="14"/>
      <c r="BH34" s="14"/>
      <c r="BI34" s="14"/>
      <c r="BJ34" s="14"/>
      <c r="BK34" s="14"/>
      <c r="BL34" s="14"/>
      <c r="BM34" s="14"/>
      <c r="BN34" s="14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</row>
    <row r="35" spans="3:106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14"/>
      <c r="AA35" s="14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4"/>
      <c r="BG35" s="14"/>
      <c r="BH35" s="14"/>
      <c r="BI35" s="14"/>
      <c r="BJ35" s="14"/>
      <c r="BK35" s="14"/>
      <c r="BL35" s="14"/>
      <c r="BM35" s="14"/>
      <c r="BN35" s="14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</row>
    <row r="36" spans="3:106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14"/>
      <c r="AA36" s="14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4"/>
      <c r="BG36" s="14"/>
      <c r="BH36" s="14"/>
      <c r="BI36" s="14"/>
      <c r="BJ36" s="14"/>
      <c r="BK36" s="14"/>
      <c r="BL36" s="14"/>
      <c r="BM36" s="14"/>
      <c r="BN36" s="14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</row>
    <row r="37" spans="3:106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14"/>
      <c r="AA37" s="14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4"/>
      <c r="BG37" s="14"/>
      <c r="BH37" s="14"/>
      <c r="BI37" s="14"/>
      <c r="BJ37" s="14"/>
      <c r="BK37" s="14"/>
      <c r="BL37" s="14"/>
      <c r="BM37" s="14"/>
      <c r="BN37" s="14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</row>
    <row r="38" spans="3:106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14"/>
      <c r="AA38" s="14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4"/>
      <c r="BG38" s="14"/>
      <c r="BH38" s="14"/>
      <c r="BI38" s="14"/>
      <c r="BJ38" s="14"/>
      <c r="BK38" s="14"/>
      <c r="BL38" s="14"/>
      <c r="BM38" s="14"/>
      <c r="BN38" s="14"/>
    </row>
    <row r="39" spans="3:106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14"/>
      <c r="AA39" s="14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4"/>
      <c r="BG39" s="14"/>
      <c r="BH39" s="14"/>
      <c r="BI39" s="14"/>
      <c r="BJ39" s="14"/>
      <c r="BK39" s="14"/>
      <c r="BL39" s="14"/>
      <c r="BM39" s="14"/>
      <c r="BN39" s="14"/>
    </row>
    <row r="40" spans="3:106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14"/>
      <c r="AA40" s="14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 spans="3:106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14"/>
      <c r="AA41" s="14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 spans="3:106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14"/>
      <c r="AA42" s="14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</row>
    <row r="43" spans="3:106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14"/>
      <c r="AA43" s="14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</sheetData>
  <phoneticPr fontId="0" type="noConversion"/>
  <printOptions horizontalCentered="1" verticalCentered="1" gridLines="1"/>
  <pageMargins left="0.75" right="0.75" top="1" bottom="1" header="0.5" footer="0.5"/>
  <pageSetup orientation="landscape" r:id="rId1"/>
  <headerFooter alignWithMargins="0">
    <oddHeader>&amp;LE-4, NEWPORT RIVER&amp;CCONDITIONAL SAMPLING&amp;RFECAL COLIFORM MPN/100 ML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45"/>
  <sheetViews>
    <sheetView workbookViewId="0">
      <selection activeCell="A2" sqref="A2"/>
    </sheetView>
  </sheetViews>
  <sheetFormatPr baseColWidth="10" defaultColWidth="8.7109375" defaultRowHeight="16"/>
  <sheetData>
    <row r="1" spans="1:256">
      <c r="A1" s="2" t="s">
        <v>0</v>
      </c>
      <c r="B1" s="2" t="s">
        <v>1</v>
      </c>
      <c r="C1" s="3">
        <f>DATE(93,1,7)</f>
        <v>33976</v>
      </c>
      <c r="D1" s="3">
        <f>DATE(93,1,11)</f>
        <v>33980</v>
      </c>
      <c r="E1" s="3">
        <f>DATE(93,1,15)</f>
        <v>33984</v>
      </c>
      <c r="F1" s="3">
        <f>DATE(93,1,20)</f>
        <v>33989</v>
      </c>
      <c r="G1" s="3">
        <f>DATE(93,1,22)</f>
        <v>33991</v>
      </c>
      <c r="H1" s="3">
        <f>DATE(93,1,25)</f>
        <v>33994</v>
      </c>
      <c r="I1" s="3">
        <f>DATE(93,3,5)</f>
        <v>34033</v>
      </c>
      <c r="J1" s="3">
        <f>DATE(93,3,8)</f>
        <v>34036</v>
      </c>
      <c r="K1" s="3">
        <f>DATE(93,3,20)</f>
        <v>34048</v>
      </c>
      <c r="L1" s="3">
        <f>DATE(93,3,23)</f>
        <v>34051</v>
      </c>
      <c r="M1" s="3">
        <f>DATE(93,4,9)</f>
        <v>34068</v>
      </c>
      <c r="N1" s="3">
        <f>DATE(93,4,12)</f>
        <v>34071</v>
      </c>
      <c r="O1" s="3">
        <f>DATE(93,4,14)</f>
        <v>34073</v>
      </c>
      <c r="P1" s="3">
        <f>DATE(93,4,19)</f>
        <v>34078</v>
      </c>
      <c r="Q1" s="3">
        <f>DATE(93,4,26)</f>
        <v>34085</v>
      </c>
      <c r="R1" s="3">
        <f>DATE(93,4,29)</f>
        <v>34088</v>
      </c>
      <c r="S1" s="3">
        <f>DATE(93,5,3)</f>
        <v>34092</v>
      </c>
      <c r="T1" s="3">
        <f>DATE(93,7,26)</f>
        <v>34176</v>
      </c>
      <c r="U1" s="3">
        <f>DATE(93,10,11)</f>
        <v>34253</v>
      </c>
      <c r="V1" s="3">
        <f>DATE(93,10,18)</f>
        <v>34260</v>
      </c>
      <c r="W1" s="3">
        <f>DATE(93,10,20)</f>
        <v>34262</v>
      </c>
      <c r="X1" s="3">
        <f>DATE(93,10,29)</f>
        <v>34271</v>
      </c>
      <c r="Y1" s="3">
        <f>DATE(93,11,2)</f>
        <v>34275</v>
      </c>
      <c r="Z1" s="3">
        <f>DATE(93,11,29)</f>
        <v>34302</v>
      </c>
      <c r="AA1" s="3">
        <f>DATE(93,11,30)</f>
        <v>34303</v>
      </c>
      <c r="AB1" s="3">
        <f>DATE(93,12,2)</f>
        <v>34305</v>
      </c>
      <c r="AC1" s="3">
        <f>DATE(94,1,18)</f>
        <v>34352</v>
      </c>
      <c r="AD1" s="3">
        <f>DATE(94,2,3)</f>
        <v>34368</v>
      </c>
      <c r="AE1" s="3">
        <f>DATE(94,2,5)</f>
        <v>34370</v>
      </c>
      <c r="AF1" s="3">
        <f>DATE(94,2,7)</f>
        <v>34372</v>
      </c>
      <c r="AG1" s="3">
        <f>DATE(94,2,24)</f>
        <v>34389</v>
      </c>
      <c r="AH1" s="3">
        <f>DATE(94,3,6)</f>
        <v>34399</v>
      </c>
      <c r="AI1" s="3">
        <f>DATE(94,3,10)</f>
        <v>34403</v>
      </c>
      <c r="AJ1" s="3">
        <f>DATE(94,5,4)</f>
        <v>34458</v>
      </c>
      <c r="AK1" s="3">
        <f>DATE(94,8,16)</f>
        <v>34562</v>
      </c>
      <c r="AL1" s="3">
        <f>DATE(94,8,22)</f>
        <v>34568</v>
      </c>
      <c r="AM1" s="3">
        <f>DATE(94,9,20)</f>
        <v>34597</v>
      </c>
      <c r="AN1" s="3">
        <f>DATE(94,10,17)</f>
        <v>34624</v>
      </c>
      <c r="AO1" s="3">
        <f>DATE(94,10,19)</f>
        <v>34626</v>
      </c>
      <c r="AP1" s="3">
        <f>DATE(94,11,30)</f>
        <v>34668</v>
      </c>
      <c r="AQ1" s="3">
        <f>DATE(94,12,1)</f>
        <v>34669</v>
      </c>
      <c r="AR1" s="3">
        <f>DATE(94,12,4)</f>
        <v>34672</v>
      </c>
      <c r="AS1" s="3">
        <f>DATE(94,12,12)</f>
        <v>34680</v>
      </c>
      <c r="AT1" s="3">
        <f>DATE(94,12,27)</f>
        <v>34695</v>
      </c>
      <c r="AU1" s="3">
        <f>DATE(94,12,29)</f>
        <v>34697</v>
      </c>
      <c r="AV1" s="3">
        <f>DATE(95,1,2)</f>
        <v>34701</v>
      </c>
      <c r="AW1" s="3">
        <f>DATE(95,1,9)</f>
        <v>34708</v>
      </c>
      <c r="AX1" s="3">
        <f>DATE(95,1,12)</f>
        <v>34711</v>
      </c>
      <c r="AY1" s="3">
        <f>DATE(95,1,18)</f>
        <v>34717</v>
      </c>
      <c r="AZ1" s="3">
        <f>DATE(95,1,23)</f>
        <v>34722</v>
      </c>
      <c r="BA1" s="3">
        <f>DATE(95,2,13)</f>
        <v>34743</v>
      </c>
      <c r="BB1" s="3">
        <f>DATE(95,2,15)</f>
        <v>34745</v>
      </c>
      <c r="BC1" s="3">
        <f>DATE(95,2,21)</f>
        <v>34751</v>
      </c>
      <c r="BD1" s="3">
        <f>DATE(95,2,22)</f>
        <v>34752</v>
      </c>
      <c r="BE1" s="3">
        <f>DATE(95,2,27)</f>
        <v>34757</v>
      </c>
      <c r="BF1" s="3">
        <f>DATE(95,6,7)</f>
        <v>34857</v>
      </c>
      <c r="BG1" s="3">
        <f>DATE(95,6,9)</f>
        <v>34859</v>
      </c>
      <c r="BH1" s="3">
        <f>DATE(95,6,19)</f>
        <v>34869</v>
      </c>
      <c r="BI1" s="3">
        <f>DATE(95,7,31)</f>
        <v>34911</v>
      </c>
      <c r="BJ1" s="3">
        <f>DATE(95,8,28)</f>
        <v>34939</v>
      </c>
      <c r="BK1" s="3">
        <f>DATE(95,9,11)</f>
        <v>34953</v>
      </c>
      <c r="BL1" s="3">
        <f>DATE(95,9,18)</f>
        <v>34960</v>
      </c>
      <c r="BM1" s="3">
        <f>DATE(95,10,16)</f>
        <v>34988</v>
      </c>
      <c r="BN1" s="3">
        <f>DATE(95,10,18)</f>
        <v>34990</v>
      </c>
      <c r="BO1" s="3">
        <f>DATE(95,10,19)</f>
        <v>34991</v>
      </c>
      <c r="BP1" s="3">
        <f>DATE(96,1,23)</f>
        <v>35087</v>
      </c>
      <c r="BQ1" s="3">
        <f>DATE(96,1,25)</f>
        <v>35089</v>
      </c>
      <c r="BR1" s="3">
        <f>DATE(96,1,29)</f>
        <v>35093</v>
      </c>
      <c r="BS1" s="3">
        <f>DATE(96,2,2)</f>
        <v>35097</v>
      </c>
      <c r="BT1" s="3">
        <f>DATE(96,2,6)</f>
        <v>35101</v>
      </c>
      <c r="BU1" s="3">
        <f>DATE(96,2,8)</f>
        <v>35103</v>
      </c>
      <c r="BV1" s="3">
        <f>DATE(96,2,11)</f>
        <v>35106</v>
      </c>
      <c r="BW1" s="3">
        <f>DATE(96,4,2)</f>
        <v>35157</v>
      </c>
      <c r="BX1" s="3">
        <f>DATE(96,4,3)</f>
        <v>35158</v>
      </c>
      <c r="BY1" s="3">
        <f>DATE(96,4,8)</f>
        <v>35163</v>
      </c>
      <c r="BZ1" s="3">
        <f>DATE(96,5,13)</f>
        <v>35198</v>
      </c>
      <c r="CA1" s="3">
        <f>DATE(96,7,18)</f>
        <v>35264</v>
      </c>
      <c r="CB1" s="3">
        <f>DATE(96,7,29)</f>
        <v>35275</v>
      </c>
      <c r="CC1" s="3">
        <f>DATE(96,8,5)</f>
        <v>35282</v>
      </c>
      <c r="CD1" s="3">
        <f>DATE(96,8,6)</f>
        <v>35283</v>
      </c>
      <c r="CE1" s="3">
        <f>DATE(96,8,8)</f>
        <v>35285</v>
      </c>
      <c r="CF1" s="3">
        <f>DATE(96,8,12)</f>
        <v>35289</v>
      </c>
      <c r="CG1" s="3">
        <f>DATE(96,9,16)</f>
        <v>35324</v>
      </c>
      <c r="CH1" s="3">
        <f>DATE(96,9,18)</f>
        <v>35326</v>
      </c>
      <c r="CI1" s="3">
        <f>DATE(96,9,20)</f>
        <v>35328</v>
      </c>
      <c r="CJ1" s="3">
        <f>DATE(96,9,24)</f>
        <v>35332</v>
      </c>
      <c r="CK1" s="3">
        <f>DATE(96,10,11)</f>
        <v>35349</v>
      </c>
      <c r="CL1" s="3">
        <f>DATE(96,10,14)</f>
        <v>35352</v>
      </c>
      <c r="CM1" s="3">
        <f>DATE(96,10,16)</f>
        <v>35354</v>
      </c>
      <c r="CN1" s="3">
        <f>DATE(96,12,3)</f>
        <v>35402</v>
      </c>
      <c r="CO1" s="3">
        <f>DATE(96,12,6)</f>
        <v>35405</v>
      </c>
      <c r="CP1" s="3">
        <f>DATE(96,12,9)</f>
        <v>35408</v>
      </c>
      <c r="CQ1" s="3">
        <f>DATE(96,12,10)</f>
        <v>35409</v>
      </c>
      <c r="CR1" s="3">
        <f>DATE(97,2,17)</f>
        <v>35478</v>
      </c>
      <c r="CS1" s="3">
        <f>DATE(97,2,20)</f>
        <v>35481</v>
      </c>
      <c r="CT1" s="3">
        <f>DATE(97,2,21)</f>
        <v>35482</v>
      </c>
      <c r="CU1" s="3">
        <f>DATE(97,3,17)</f>
        <v>35506</v>
      </c>
      <c r="CV1" s="3">
        <f>DATE(97,3,19)</f>
        <v>35508</v>
      </c>
      <c r="CW1" s="3">
        <f>DATE(97,3,21)</f>
        <v>35510</v>
      </c>
      <c r="CX1" s="3">
        <f>DATE(97,3,23)</f>
        <v>35512</v>
      </c>
      <c r="CY1" s="3">
        <f>DATE(97,4,30)</f>
        <v>35550</v>
      </c>
      <c r="CZ1" s="3">
        <f>DATE(97,5,2)</f>
        <v>35552</v>
      </c>
      <c r="DA1" s="3">
        <f>DATE(97,7,31)</f>
        <v>35642</v>
      </c>
      <c r="DB1" s="3">
        <v>35646</v>
      </c>
      <c r="DC1" s="3">
        <f>DATE(97,9,17)</f>
        <v>35690</v>
      </c>
      <c r="DD1" s="3">
        <f>DATE(97,9,30)</f>
        <v>35703</v>
      </c>
      <c r="DE1" s="3">
        <v>35705</v>
      </c>
      <c r="DF1" s="3">
        <v>35766</v>
      </c>
      <c r="DG1" s="3">
        <v>35768</v>
      </c>
      <c r="DH1" s="3">
        <v>35771</v>
      </c>
      <c r="DI1" s="3">
        <v>35774</v>
      </c>
      <c r="DJ1" s="3">
        <v>35776</v>
      </c>
      <c r="DK1" s="3">
        <v>35814</v>
      </c>
      <c r="DL1" s="3">
        <v>35816</v>
      </c>
      <c r="DM1" s="3">
        <v>35821</v>
      </c>
      <c r="DN1" s="3">
        <v>35825</v>
      </c>
      <c r="DO1" s="3">
        <f>DATE(98,2,2)</f>
        <v>35828</v>
      </c>
      <c r="DP1" s="3">
        <f>DATE(98,2,9)</f>
        <v>35835</v>
      </c>
      <c r="DQ1" s="3">
        <v>35837</v>
      </c>
      <c r="DR1" s="3">
        <v>35841</v>
      </c>
      <c r="DS1" s="3">
        <v>35845</v>
      </c>
      <c r="DT1" s="3">
        <v>35848</v>
      </c>
      <c r="DU1" s="3">
        <v>35851</v>
      </c>
      <c r="DV1" s="3">
        <v>35853</v>
      </c>
      <c r="DW1" s="3">
        <v>35856</v>
      </c>
      <c r="DX1" s="3">
        <v>35859</v>
      </c>
      <c r="DY1" s="3">
        <f>DATE(98,3,25)</f>
        <v>35879</v>
      </c>
      <c r="DZ1" s="3">
        <v>35919</v>
      </c>
      <c r="EA1" s="3">
        <f>DATE(98,5,7)</f>
        <v>35922</v>
      </c>
      <c r="EB1" s="3">
        <v>35927</v>
      </c>
      <c r="EC1" s="3">
        <v>35936</v>
      </c>
      <c r="ED1" s="3">
        <v>35942</v>
      </c>
      <c r="EE1" s="4">
        <f>DATE(98,9,1)</f>
        <v>36039</v>
      </c>
      <c r="EF1" s="3">
        <f>DATE(98,9,7)</f>
        <v>36045</v>
      </c>
      <c r="EG1" s="3">
        <f>DATE(98,9,9)</f>
        <v>36047</v>
      </c>
      <c r="EH1" s="4">
        <f>DATE(98,9,13)</f>
        <v>36051</v>
      </c>
      <c r="EI1" s="4">
        <f>DATE(99,5,3)</f>
        <v>36283</v>
      </c>
      <c r="EJ1" s="4">
        <v>36334</v>
      </c>
      <c r="EK1" s="4">
        <v>36364</v>
      </c>
      <c r="EL1" s="4">
        <f>DATE(99,8,5)</f>
        <v>36377</v>
      </c>
      <c r="EM1" s="4">
        <v>36380</v>
      </c>
      <c r="EN1" s="4">
        <v>36406</v>
      </c>
      <c r="EO1" s="4">
        <f>DATE(99,9,9)</f>
        <v>36412</v>
      </c>
      <c r="EP1" s="4">
        <f>DATE(99,9,13)</f>
        <v>36416</v>
      </c>
      <c r="EQ1" s="4">
        <f>DATE(99,10,6)</f>
        <v>36439</v>
      </c>
      <c r="ER1" s="4">
        <f>DATE(99,10,19)</f>
        <v>36452</v>
      </c>
      <c r="ES1" s="4">
        <f>DATE(99,10,24)</f>
        <v>36457</v>
      </c>
      <c r="ET1" s="4">
        <f>DATE(2000,1,27)</f>
        <v>36552</v>
      </c>
      <c r="EU1" s="4">
        <f>DATE(2000,1,31)</f>
        <v>36556</v>
      </c>
      <c r="EV1" s="4">
        <f>DATE(2000,4,18)</f>
        <v>36634</v>
      </c>
      <c r="EW1" s="4">
        <f>DATE(2000,4,20)</f>
        <v>36636</v>
      </c>
      <c r="EX1" s="4">
        <f>DATE(2000,4,24)</f>
        <v>36640</v>
      </c>
      <c r="EY1" s="4">
        <f>DATE(2000,5,23)</f>
        <v>36669</v>
      </c>
      <c r="EZ1" s="4">
        <f>DATE(2000,6,8)</f>
        <v>36685</v>
      </c>
      <c r="FA1" s="4">
        <f>DATE(2000,6,11)</f>
        <v>36688</v>
      </c>
      <c r="FB1" s="4">
        <f>DATE(2000,6,22)</f>
        <v>36699</v>
      </c>
      <c r="FC1" s="4">
        <f>DATE(2000,7,25)</f>
        <v>36732</v>
      </c>
      <c r="FD1" s="4">
        <f>DATE(2000,7,28)</f>
        <v>36735</v>
      </c>
      <c r="FE1" s="4">
        <f>DATE(2000,7,30)</f>
        <v>36737</v>
      </c>
      <c r="FF1" s="4">
        <f>DATE(2000,8,1)</f>
        <v>36739</v>
      </c>
      <c r="FG1" s="4">
        <f>DATE(2000,8,7)</f>
        <v>36745</v>
      </c>
      <c r="FH1" s="4">
        <f>DATE(2000,8,8)</f>
        <v>36746</v>
      </c>
      <c r="FI1" s="4">
        <f>DATE(2000,8,10)</f>
        <v>36748</v>
      </c>
      <c r="FJ1" s="4">
        <f>DATE(2000,8,29)</f>
        <v>36767</v>
      </c>
      <c r="FK1" s="4">
        <f>DATE(2000,9,1)</f>
        <v>36770</v>
      </c>
      <c r="FL1" s="4">
        <f>DATE(2000,9,8)</f>
        <v>36777</v>
      </c>
      <c r="FM1" s="4">
        <f>DATE(2000,9,11)</f>
        <v>36780</v>
      </c>
      <c r="FN1" s="4">
        <f>DATE(2000,9,13)</f>
        <v>36782</v>
      </c>
      <c r="FO1" s="4">
        <f>DATE(2000,9,20)</f>
        <v>36789</v>
      </c>
      <c r="FP1" s="4">
        <f>DATE(2000,9,25)</f>
        <v>36794</v>
      </c>
      <c r="FQ1" s="4">
        <f>DATE(2000,9,26)</f>
        <v>36795</v>
      </c>
      <c r="FR1" s="4">
        <f>DATE(2000,9,28)</f>
        <v>36797</v>
      </c>
      <c r="FS1" s="5">
        <v>36857</v>
      </c>
      <c r="FT1" s="5">
        <v>37590</v>
      </c>
      <c r="FU1" s="1">
        <v>36861</v>
      </c>
      <c r="FV1" s="1">
        <v>36865</v>
      </c>
      <c r="FW1" s="1">
        <v>36867</v>
      </c>
      <c r="FX1" s="1">
        <v>37060</v>
      </c>
      <c r="FY1" s="1">
        <v>37080</v>
      </c>
      <c r="FZ1" s="1">
        <v>37118</v>
      </c>
      <c r="GA1" s="1">
        <v>37120</v>
      </c>
      <c r="GB1" s="1">
        <v>37297</v>
      </c>
      <c r="GC1" s="1">
        <v>37299</v>
      </c>
      <c r="GD1" s="1">
        <v>37332</v>
      </c>
      <c r="GE1" s="1">
        <v>37409</v>
      </c>
      <c r="GF1" s="1">
        <f>DATE(2002,7,30)</f>
        <v>37467</v>
      </c>
      <c r="GG1" s="5">
        <f>DATE(2002,9,3)</f>
        <v>37502</v>
      </c>
      <c r="GH1" s="1">
        <f>DATE(2002,9,4)</f>
        <v>37503</v>
      </c>
      <c r="GI1" s="1">
        <f>DATE(2002,9,6)</f>
        <v>37505</v>
      </c>
      <c r="GJ1" s="5">
        <f>DATE(2002,9,11)</f>
        <v>37510</v>
      </c>
      <c r="GK1" s="5">
        <f>DATE(2002,9,12)</f>
        <v>37511</v>
      </c>
      <c r="GL1" s="5">
        <f>DATE(2002,9,13)</f>
        <v>37512</v>
      </c>
      <c r="GM1" s="5">
        <f>DATE(2002,9,17)</f>
        <v>37516</v>
      </c>
      <c r="GN1" s="5">
        <f>DATE(2002,9,19)</f>
        <v>37518</v>
      </c>
      <c r="GO1" s="5">
        <f>DATE(2002,9,23)</f>
        <v>37522</v>
      </c>
      <c r="GP1" s="6">
        <f>DATE(2002,10,1)</f>
        <v>37530</v>
      </c>
      <c r="GQ1" s="6">
        <f>DATE(2002,10,3)</f>
        <v>37532</v>
      </c>
      <c r="GR1" s="6">
        <f>DATE(2002,10,7)</f>
        <v>37536</v>
      </c>
      <c r="GS1" s="5">
        <f>DATE(2002,11,19)</f>
        <v>37579</v>
      </c>
      <c r="GT1" s="5">
        <f>DATE(2002,11,21)</f>
        <v>37581</v>
      </c>
      <c r="GU1" s="5">
        <f>DATE(2002,11,24)</f>
        <v>37584</v>
      </c>
      <c r="GV1" s="5">
        <v>37689</v>
      </c>
      <c r="GW1" s="5">
        <v>37691</v>
      </c>
      <c r="GX1" s="5">
        <v>37692</v>
      </c>
      <c r="GY1" s="5">
        <v>37693</v>
      </c>
      <c r="GZ1" s="5">
        <v>37697</v>
      </c>
      <c r="HA1" s="5">
        <v>37699</v>
      </c>
      <c r="HB1" s="5">
        <v>37704</v>
      </c>
      <c r="HC1" s="5">
        <v>37705</v>
      </c>
      <c r="HD1" s="5">
        <v>37707</v>
      </c>
      <c r="HE1" s="5">
        <v>37708</v>
      </c>
      <c r="HF1" s="5">
        <v>37712</v>
      </c>
      <c r="HG1" s="5">
        <v>37714</v>
      </c>
      <c r="HH1" s="5">
        <v>37725</v>
      </c>
      <c r="HI1" s="5">
        <v>37726</v>
      </c>
      <c r="HJ1" s="5">
        <v>37727</v>
      </c>
      <c r="HK1" s="5">
        <v>37728</v>
      </c>
      <c r="HL1" s="5">
        <v>37732</v>
      </c>
      <c r="HM1" s="5">
        <v>37739</v>
      </c>
      <c r="HN1" s="5">
        <v>37741</v>
      </c>
      <c r="HO1" s="5">
        <v>37746</v>
      </c>
      <c r="HP1" s="5">
        <v>37748</v>
      </c>
      <c r="HQ1" s="5">
        <v>37761</v>
      </c>
      <c r="HR1" s="5">
        <v>37763</v>
      </c>
      <c r="HS1" s="5">
        <v>37770</v>
      </c>
      <c r="HT1" s="5">
        <v>37774</v>
      </c>
      <c r="HU1" s="5">
        <v>37775</v>
      </c>
      <c r="HV1" s="5">
        <v>37776</v>
      </c>
      <c r="HW1" s="5">
        <v>37778</v>
      </c>
      <c r="HX1" s="5">
        <v>37782</v>
      </c>
      <c r="HY1" s="5">
        <v>37783</v>
      </c>
      <c r="HZ1" s="5">
        <f>DATE(2003,6,12)</f>
        <v>37784</v>
      </c>
      <c r="IA1" s="5">
        <v>37790</v>
      </c>
      <c r="IB1" s="5">
        <v>37794</v>
      </c>
      <c r="IC1" s="5">
        <v>37796</v>
      </c>
      <c r="ID1" s="5">
        <f>DATE(2003,6,25)</f>
        <v>37797</v>
      </c>
      <c r="IE1" s="5">
        <v>37846</v>
      </c>
      <c r="IF1" s="5">
        <v>37847</v>
      </c>
      <c r="IG1" s="5">
        <v>37850</v>
      </c>
      <c r="IH1" s="5">
        <v>37852</v>
      </c>
      <c r="II1" s="5">
        <v>37855</v>
      </c>
      <c r="IJ1" s="5">
        <v>37858</v>
      </c>
      <c r="IK1" s="5">
        <v>37860</v>
      </c>
      <c r="IL1" s="5">
        <v>37887</v>
      </c>
      <c r="IM1" s="5">
        <v>37889</v>
      </c>
      <c r="IN1" s="5">
        <v>37892</v>
      </c>
      <c r="IO1" s="5">
        <v>37895</v>
      </c>
      <c r="IP1" s="5">
        <v>37900</v>
      </c>
      <c r="IQ1" s="5">
        <v>37906</v>
      </c>
      <c r="IR1" s="5">
        <v>37908</v>
      </c>
      <c r="IS1" s="5">
        <v>37909</v>
      </c>
      <c r="IT1" s="5">
        <v>37910</v>
      </c>
      <c r="IU1" s="5">
        <v>37913</v>
      </c>
      <c r="IV1" s="5">
        <v>37914</v>
      </c>
    </row>
    <row r="2" spans="1:256">
      <c r="A2" s="9">
        <v>2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>
        <v>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>
        <v>7.8</v>
      </c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2"/>
      <c r="FT2" s="12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3"/>
      <c r="GQ2" s="13"/>
      <c r="GR2" s="13"/>
      <c r="GS2" s="12"/>
      <c r="GT2" s="12"/>
      <c r="GU2" s="12"/>
      <c r="GV2" s="12"/>
      <c r="GW2" s="12"/>
      <c r="GX2" s="12"/>
      <c r="GY2" s="12"/>
      <c r="GZ2" s="14"/>
      <c r="HA2" s="14"/>
      <c r="HB2" s="14"/>
      <c r="HC2" s="17"/>
      <c r="HD2" s="17"/>
      <c r="HE2" s="17"/>
      <c r="HF2" s="17"/>
      <c r="HG2" s="17"/>
      <c r="HH2" s="17"/>
      <c r="HI2" s="17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4"/>
    </row>
    <row r="3" spans="1:256">
      <c r="A3" s="9">
        <v>3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>
        <v>6.8</v>
      </c>
      <c r="V3" s="11"/>
      <c r="W3" s="11"/>
      <c r="X3" s="11"/>
      <c r="Y3" s="11">
        <v>13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>
        <v>4.5</v>
      </c>
      <c r="AK3" s="11">
        <v>4.5</v>
      </c>
      <c r="AL3" s="11">
        <v>4.5</v>
      </c>
      <c r="AM3" s="11"/>
      <c r="AN3" s="11"/>
      <c r="AO3" s="11">
        <v>2</v>
      </c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>
        <v>2</v>
      </c>
      <c r="BJ3" s="11"/>
      <c r="BK3" s="11"/>
      <c r="BL3" s="11">
        <v>9.3000000000000007</v>
      </c>
      <c r="BM3" s="11">
        <v>49</v>
      </c>
      <c r="BN3" s="11"/>
      <c r="BO3" s="11"/>
      <c r="BP3" s="11"/>
      <c r="BQ3" s="11"/>
      <c r="BR3" s="11">
        <v>110</v>
      </c>
      <c r="BS3" s="11">
        <v>49</v>
      </c>
      <c r="BT3" s="11">
        <v>49</v>
      </c>
      <c r="BU3" s="11">
        <v>33</v>
      </c>
      <c r="BV3" s="11">
        <v>7.8</v>
      </c>
      <c r="BW3" s="11"/>
      <c r="BX3" s="11"/>
      <c r="BY3" s="11"/>
      <c r="BZ3" s="11"/>
      <c r="CA3" s="11"/>
      <c r="CB3" s="11">
        <v>23</v>
      </c>
      <c r="CC3" s="11"/>
      <c r="CD3" s="11">
        <v>70</v>
      </c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>
        <v>2</v>
      </c>
      <c r="DC3" s="11">
        <v>6.8</v>
      </c>
      <c r="DD3" s="11">
        <v>33</v>
      </c>
      <c r="DE3" s="11"/>
      <c r="DF3" s="11"/>
      <c r="DG3" s="11"/>
      <c r="DH3" s="11"/>
      <c r="DI3" s="11">
        <v>33</v>
      </c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>
        <v>350</v>
      </c>
      <c r="EB3" s="11"/>
      <c r="EC3" s="11"/>
      <c r="ED3" s="11"/>
      <c r="EE3" s="11">
        <v>79</v>
      </c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>
        <v>2</v>
      </c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2"/>
      <c r="FT3" s="12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3"/>
      <c r="GQ3" s="13"/>
      <c r="GR3" s="13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7"/>
      <c r="HD3" s="17"/>
      <c r="HE3" s="17"/>
      <c r="HF3" s="17"/>
      <c r="HG3" s="17"/>
      <c r="HH3" s="17"/>
      <c r="HI3" s="17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4"/>
    </row>
    <row r="4" spans="1:256">
      <c r="A4" s="9">
        <v>4</v>
      </c>
      <c r="B4" s="10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>
        <v>33</v>
      </c>
      <c r="Q4" s="11">
        <v>4.5</v>
      </c>
      <c r="R4" s="11">
        <v>110</v>
      </c>
      <c r="S4" s="11">
        <v>7.8</v>
      </c>
      <c r="T4" s="11"/>
      <c r="U4" s="11"/>
      <c r="V4" s="11"/>
      <c r="W4" s="11"/>
      <c r="X4" s="11"/>
      <c r="Y4" s="11"/>
      <c r="Z4" s="11"/>
      <c r="AA4" s="11"/>
      <c r="AB4" s="11">
        <v>33</v>
      </c>
      <c r="AC4" s="11"/>
      <c r="AD4" s="11"/>
      <c r="AE4" s="11"/>
      <c r="AF4" s="11"/>
      <c r="AG4" s="11">
        <v>23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>
        <v>350</v>
      </c>
      <c r="AX4" s="11">
        <v>22</v>
      </c>
      <c r="AY4" s="11"/>
      <c r="AZ4" s="11"/>
      <c r="BA4" s="11"/>
      <c r="BB4" s="11"/>
      <c r="BC4" s="11">
        <v>21</v>
      </c>
      <c r="BD4" s="11">
        <v>23</v>
      </c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>
        <v>2</v>
      </c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>
        <v>1.7</v>
      </c>
      <c r="CG4" s="11"/>
      <c r="CH4" s="11"/>
      <c r="CI4" s="11"/>
      <c r="CJ4" s="11"/>
      <c r="CK4" s="11"/>
      <c r="CL4" s="11"/>
      <c r="CM4" s="11">
        <v>7.8</v>
      </c>
      <c r="CN4" s="11"/>
      <c r="CO4" s="11">
        <v>170</v>
      </c>
      <c r="CP4" s="11">
        <v>33</v>
      </c>
      <c r="CQ4" s="11">
        <v>11</v>
      </c>
      <c r="CR4" s="11"/>
      <c r="CS4" s="11">
        <v>33</v>
      </c>
      <c r="CT4" s="11">
        <v>11</v>
      </c>
      <c r="CU4" s="11">
        <v>540</v>
      </c>
      <c r="CV4" s="11">
        <v>33</v>
      </c>
      <c r="CW4" s="11">
        <v>79</v>
      </c>
      <c r="CX4" s="11">
        <v>2</v>
      </c>
      <c r="CY4" s="11"/>
      <c r="CZ4" s="11">
        <v>49</v>
      </c>
      <c r="DA4" s="11">
        <v>79</v>
      </c>
      <c r="DB4" s="11"/>
      <c r="DC4" s="11"/>
      <c r="DD4" s="11">
        <v>49</v>
      </c>
      <c r="DE4" s="11">
        <v>11</v>
      </c>
      <c r="DF4" s="11"/>
      <c r="DG4" s="11"/>
      <c r="DH4" s="11"/>
      <c r="DI4" s="11">
        <v>49</v>
      </c>
      <c r="DJ4" s="11">
        <v>7.8</v>
      </c>
      <c r="DK4" s="11">
        <v>49</v>
      </c>
      <c r="DL4" s="11">
        <v>49</v>
      </c>
      <c r="DM4" s="11">
        <v>350</v>
      </c>
      <c r="DN4" s="11"/>
      <c r="DO4" s="11">
        <v>49</v>
      </c>
      <c r="DP4" s="11">
        <v>130</v>
      </c>
      <c r="DQ4" s="11">
        <v>49</v>
      </c>
      <c r="DR4" s="11">
        <v>33</v>
      </c>
      <c r="DS4" s="11">
        <v>350</v>
      </c>
      <c r="DT4" s="11">
        <v>110</v>
      </c>
      <c r="DU4" s="11">
        <v>130</v>
      </c>
      <c r="DV4" s="11">
        <v>27</v>
      </c>
      <c r="DW4" s="11">
        <v>13</v>
      </c>
      <c r="DX4" s="11"/>
      <c r="DY4" s="11">
        <v>23</v>
      </c>
      <c r="DZ4" s="11">
        <v>170</v>
      </c>
      <c r="EA4" s="11"/>
      <c r="EB4" s="11">
        <v>22</v>
      </c>
      <c r="EC4" s="11">
        <v>7.8</v>
      </c>
      <c r="ED4" s="11">
        <v>4.5</v>
      </c>
      <c r="EE4" s="11"/>
      <c r="EF4" s="11">
        <v>17</v>
      </c>
      <c r="EG4" s="11">
        <v>49</v>
      </c>
      <c r="EH4" s="11">
        <v>79</v>
      </c>
      <c r="EI4" s="11">
        <v>17</v>
      </c>
      <c r="EJ4" s="11">
        <v>2</v>
      </c>
      <c r="EK4" s="11">
        <v>1.7</v>
      </c>
      <c r="EL4" s="11">
        <v>110</v>
      </c>
      <c r="EM4" s="11">
        <v>1.7</v>
      </c>
      <c r="EN4" s="11"/>
      <c r="EO4" s="11">
        <v>79</v>
      </c>
      <c r="EP4" s="11">
        <v>49</v>
      </c>
      <c r="EQ4" s="11">
        <v>17</v>
      </c>
      <c r="ER4" s="11">
        <v>920</v>
      </c>
      <c r="ES4" s="11">
        <v>1.7</v>
      </c>
      <c r="ET4" s="11">
        <v>70</v>
      </c>
      <c r="EU4" s="11">
        <v>49</v>
      </c>
      <c r="EV4" s="11">
        <v>49</v>
      </c>
      <c r="EW4" s="11">
        <v>540</v>
      </c>
      <c r="EX4" s="11">
        <v>7.8</v>
      </c>
      <c r="EY4" s="11">
        <v>13</v>
      </c>
      <c r="EZ4" s="11">
        <v>240</v>
      </c>
      <c r="FA4" s="11">
        <v>1.7</v>
      </c>
      <c r="FB4" s="11">
        <v>2</v>
      </c>
      <c r="FC4" s="11">
        <v>540</v>
      </c>
      <c r="FD4" s="11">
        <v>350</v>
      </c>
      <c r="FE4" s="11">
        <v>240</v>
      </c>
      <c r="FF4" s="11">
        <v>70</v>
      </c>
      <c r="FG4" s="11">
        <v>110</v>
      </c>
      <c r="FH4" s="11">
        <v>79</v>
      </c>
      <c r="FI4" s="11">
        <v>49</v>
      </c>
      <c r="FJ4" s="11">
        <v>79</v>
      </c>
      <c r="FK4" s="11">
        <v>110</v>
      </c>
      <c r="FL4" s="11"/>
      <c r="FM4" s="11"/>
      <c r="FN4" s="11">
        <v>33</v>
      </c>
      <c r="FO4" s="11">
        <v>350</v>
      </c>
      <c r="FP4" s="11"/>
      <c r="FQ4" s="11">
        <v>110</v>
      </c>
      <c r="FR4" s="11">
        <v>23</v>
      </c>
      <c r="FS4" s="12">
        <v>540</v>
      </c>
      <c r="FT4" s="12">
        <v>33</v>
      </c>
      <c r="FU4" s="7">
        <v>23</v>
      </c>
      <c r="FV4" s="7">
        <v>130</v>
      </c>
      <c r="FW4" s="7">
        <v>7.8</v>
      </c>
      <c r="FX4" s="7">
        <v>2</v>
      </c>
      <c r="FY4" s="7">
        <v>13</v>
      </c>
      <c r="FZ4" s="7">
        <v>130</v>
      </c>
      <c r="GA4" s="7">
        <v>2</v>
      </c>
      <c r="GB4" s="7">
        <v>23</v>
      </c>
      <c r="GC4" s="7">
        <v>4.5</v>
      </c>
      <c r="GD4" s="7">
        <v>17</v>
      </c>
      <c r="GE4" s="7">
        <v>2</v>
      </c>
      <c r="GF4" s="12">
        <v>2</v>
      </c>
      <c r="GG4" s="12"/>
      <c r="GH4" s="12">
        <v>240</v>
      </c>
      <c r="GI4" s="12">
        <v>7.8</v>
      </c>
      <c r="GJ4" s="12"/>
      <c r="GK4" s="12">
        <v>33</v>
      </c>
      <c r="GL4" s="12">
        <v>46</v>
      </c>
      <c r="GM4" s="12">
        <v>49</v>
      </c>
      <c r="GN4" s="12">
        <v>33</v>
      </c>
      <c r="GO4" s="12">
        <v>2</v>
      </c>
      <c r="GP4" s="13">
        <v>170</v>
      </c>
      <c r="GQ4" s="13">
        <v>33</v>
      </c>
      <c r="GR4" s="13">
        <v>7.8</v>
      </c>
      <c r="GS4" s="12">
        <v>920</v>
      </c>
      <c r="GT4" s="12">
        <v>46</v>
      </c>
      <c r="GU4" s="12">
        <v>22</v>
      </c>
      <c r="GV4" s="12">
        <v>79</v>
      </c>
      <c r="GW4" s="12">
        <v>79</v>
      </c>
      <c r="GX4" s="12">
        <v>70</v>
      </c>
      <c r="GY4" s="12">
        <v>33</v>
      </c>
      <c r="GZ4" s="14">
        <v>240</v>
      </c>
      <c r="HA4" s="14">
        <v>240</v>
      </c>
      <c r="HB4" s="14"/>
      <c r="HC4" s="17">
        <v>350</v>
      </c>
      <c r="HD4" s="17">
        <v>79</v>
      </c>
      <c r="HE4" s="17">
        <v>23</v>
      </c>
      <c r="HF4" s="17">
        <v>34</v>
      </c>
      <c r="HG4" s="17">
        <v>33</v>
      </c>
      <c r="HH4" s="17">
        <v>130</v>
      </c>
      <c r="HI4" s="17">
        <v>240</v>
      </c>
      <c r="HJ4" s="12">
        <v>23</v>
      </c>
      <c r="HK4" s="12">
        <v>23</v>
      </c>
      <c r="HL4" s="12">
        <v>23</v>
      </c>
      <c r="HM4" s="12">
        <v>79</v>
      </c>
      <c r="HN4" s="12">
        <v>17</v>
      </c>
      <c r="HO4" s="12">
        <v>130</v>
      </c>
      <c r="HP4" s="12">
        <v>17</v>
      </c>
      <c r="HQ4" s="12">
        <v>540</v>
      </c>
      <c r="HR4" s="12">
        <v>79</v>
      </c>
      <c r="HS4" s="12"/>
      <c r="HT4" s="12"/>
      <c r="HU4" s="12">
        <v>240</v>
      </c>
      <c r="HV4" s="12">
        <v>79</v>
      </c>
      <c r="HW4" s="12">
        <v>49</v>
      </c>
      <c r="HX4" s="12">
        <v>130</v>
      </c>
      <c r="HY4" s="12">
        <v>79</v>
      </c>
      <c r="HZ4" s="12">
        <v>27</v>
      </c>
      <c r="IA4" s="12">
        <v>130</v>
      </c>
      <c r="IB4" s="12">
        <v>79</v>
      </c>
      <c r="IC4" s="12">
        <v>49</v>
      </c>
      <c r="ID4" s="12">
        <v>23</v>
      </c>
      <c r="IE4" s="12">
        <v>46</v>
      </c>
      <c r="IF4" s="12">
        <v>33</v>
      </c>
      <c r="IG4" s="12">
        <v>170</v>
      </c>
      <c r="IH4" s="12">
        <v>540</v>
      </c>
      <c r="II4" s="12">
        <v>140</v>
      </c>
      <c r="IJ4" s="12">
        <v>240</v>
      </c>
      <c r="IK4" s="12">
        <v>23</v>
      </c>
      <c r="IL4" s="12">
        <v>140</v>
      </c>
      <c r="IM4" s="12">
        <v>46</v>
      </c>
      <c r="IN4" s="12">
        <v>49</v>
      </c>
      <c r="IO4" s="12">
        <v>33</v>
      </c>
      <c r="IP4" s="12">
        <v>110</v>
      </c>
      <c r="IQ4" s="12">
        <v>130</v>
      </c>
      <c r="IR4" s="12">
        <v>79</v>
      </c>
      <c r="IS4" s="12">
        <v>46</v>
      </c>
      <c r="IT4" s="12">
        <v>170</v>
      </c>
      <c r="IU4" s="12">
        <v>79</v>
      </c>
      <c r="IV4" s="14">
        <v>110</v>
      </c>
    </row>
    <row r="5" spans="1:256">
      <c r="A5" s="9">
        <v>4</v>
      </c>
      <c r="B5" s="10" t="s">
        <v>3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v>6.8</v>
      </c>
      <c r="R5" s="11">
        <v>240</v>
      </c>
      <c r="S5" s="11">
        <v>13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>
        <v>4</v>
      </c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>
        <v>23</v>
      </c>
      <c r="CX5" s="11">
        <v>7.8</v>
      </c>
      <c r="CY5" s="11"/>
      <c r="CZ5" s="11">
        <v>33</v>
      </c>
      <c r="DA5" s="11"/>
      <c r="DB5" s="11"/>
      <c r="DC5" s="11"/>
      <c r="DD5" s="11"/>
      <c r="DE5" s="11"/>
      <c r="DF5" s="11"/>
      <c r="DG5" s="11"/>
      <c r="DH5" s="11"/>
      <c r="DI5" s="11">
        <v>130</v>
      </c>
      <c r="DJ5" s="11"/>
      <c r="DK5" s="11"/>
      <c r="DL5" s="11"/>
      <c r="DM5" s="11"/>
      <c r="DN5" s="11"/>
      <c r="DO5" s="11">
        <v>49</v>
      </c>
      <c r="DP5" s="11">
        <v>110</v>
      </c>
      <c r="DQ5" s="11">
        <v>49</v>
      </c>
      <c r="DR5" s="11">
        <v>33</v>
      </c>
      <c r="DS5" s="11"/>
      <c r="DT5" s="11"/>
      <c r="DU5" s="11">
        <v>130</v>
      </c>
      <c r="DV5" s="11">
        <v>49</v>
      </c>
      <c r="DW5" s="11">
        <v>79</v>
      </c>
      <c r="DX5" s="11">
        <v>17</v>
      </c>
      <c r="DY5" s="11">
        <v>49</v>
      </c>
      <c r="DZ5" s="11"/>
      <c r="EA5" s="11"/>
      <c r="EB5" s="11"/>
      <c r="EC5" s="11"/>
      <c r="ED5" s="11"/>
      <c r="EE5" s="11"/>
      <c r="EF5" s="11"/>
      <c r="EG5" s="11"/>
      <c r="EH5" s="11">
        <v>70</v>
      </c>
      <c r="EI5" s="11"/>
      <c r="EJ5" s="11">
        <v>7.8</v>
      </c>
      <c r="EK5" s="11">
        <v>2</v>
      </c>
      <c r="EL5" s="11">
        <v>79</v>
      </c>
      <c r="EM5" s="11">
        <v>7.8</v>
      </c>
      <c r="EN5" s="11"/>
      <c r="EO5" s="11"/>
      <c r="EP5" s="11"/>
      <c r="EQ5" s="11">
        <v>13</v>
      </c>
      <c r="ER5" s="11"/>
      <c r="ES5" s="11"/>
      <c r="ET5" s="11">
        <v>79</v>
      </c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2">
        <v>920</v>
      </c>
      <c r="FT5" s="12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3"/>
      <c r="GQ5" s="13"/>
      <c r="GR5" s="13"/>
      <c r="GS5" s="12"/>
      <c r="GT5" s="12"/>
      <c r="GU5" s="12"/>
      <c r="GV5" s="12"/>
      <c r="GW5" s="12"/>
      <c r="GX5" s="12"/>
      <c r="GY5" s="12"/>
      <c r="GZ5" s="14"/>
      <c r="HA5" s="14"/>
      <c r="HB5" s="14"/>
      <c r="HC5" s="17"/>
      <c r="HD5" s="17"/>
      <c r="HE5" s="17"/>
      <c r="HF5" s="17"/>
      <c r="HG5" s="17"/>
      <c r="HH5" s="17"/>
      <c r="HI5" s="17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4"/>
    </row>
    <row r="6" spans="1:256">
      <c r="A6" s="9">
        <v>4</v>
      </c>
      <c r="B6" s="10"/>
      <c r="C6" s="11">
        <v>170</v>
      </c>
      <c r="D6" s="11"/>
      <c r="E6" s="11"/>
      <c r="F6" s="11">
        <v>79</v>
      </c>
      <c r="G6" s="11">
        <v>31</v>
      </c>
      <c r="H6" s="11">
        <v>13</v>
      </c>
      <c r="I6" s="11">
        <v>13</v>
      </c>
      <c r="J6" s="11">
        <v>7.8</v>
      </c>
      <c r="K6" s="11">
        <v>49</v>
      </c>
      <c r="L6" s="11">
        <v>13</v>
      </c>
      <c r="M6" s="11"/>
      <c r="N6" s="11"/>
      <c r="O6" s="11">
        <v>17</v>
      </c>
      <c r="P6" s="11"/>
      <c r="Q6" s="11"/>
      <c r="R6" s="11"/>
      <c r="S6" s="11">
        <v>7.8</v>
      </c>
      <c r="T6" s="11">
        <v>7.8</v>
      </c>
      <c r="U6" s="11">
        <v>6.8</v>
      </c>
      <c r="V6" s="11">
        <v>79</v>
      </c>
      <c r="W6" s="11"/>
      <c r="X6" s="11">
        <v>46</v>
      </c>
      <c r="Y6" s="11">
        <v>2</v>
      </c>
      <c r="Z6" s="11">
        <v>240</v>
      </c>
      <c r="AA6" s="11"/>
      <c r="AB6" s="11"/>
      <c r="AC6" s="11">
        <v>79</v>
      </c>
      <c r="AD6" s="11">
        <v>33</v>
      </c>
      <c r="AE6" s="11">
        <v>33</v>
      </c>
      <c r="AF6" s="11">
        <v>33</v>
      </c>
      <c r="AG6" s="11">
        <v>33</v>
      </c>
      <c r="AH6" s="11">
        <v>240</v>
      </c>
      <c r="AI6" s="11">
        <v>11</v>
      </c>
      <c r="AJ6" s="11">
        <v>7.8</v>
      </c>
      <c r="AK6" s="11">
        <v>33</v>
      </c>
      <c r="AL6" s="11">
        <v>1.7</v>
      </c>
      <c r="AM6" s="11"/>
      <c r="AN6" s="11">
        <v>79</v>
      </c>
      <c r="AO6" s="11">
        <v>6.8</v>
      </c>
      <c r="AP6" s="11">
        <v>13</v>
      </c>
      <c r="AQ6" s="11">
        <v>33</v>
      </c>
      <c r="AR6" s="11">
        <v>17</v>
      </c>
      <c r="AS6" s="11">
        <v>23</v>
      </c>
      <c r="AT6" s="11">
        <v>540</v>
      </c>
      <c r="AU6" s="11">
        <v>23</v>
      </c>
      <c r="AV6" s="11">
        <v>17</v>
      </c>
      <c r="AW6" s="11">
        <v>240</v>
      </c>
      <c r="AX6" s="11">
        <v>49</v>
      </c>
      <c r="AY6" s="11">
        <v>50</v>
      </c>
      <c r="AZ6" s="11">
        <v>11</v>
      </c>
      <c r="BA6" s="11">
        <v>70</v>
      </c>
      <c r="BB6" s="11">
        <v>49</v>
      </c>
      <c r="BC6" s="11">
        <v>49</v>
      </c>
      <c r="BD6" s="11">
        <v>70</v>
      </c>
      <c r="BE6" s="11">
        <v>2</v>
      </c>
      <c r="BF6" s="11">
        <v>920</v>
      </c>
      <c r="BG6" s="11">
        <v>33</v>
      </c>
      <c r="BH6" s="11">
        <v>4.5</v>
      </c>
      <c r="BI6" s="11">
        <v>2</v>
      </c>
      <c r="BJ6" s="11"/>
      <c r="BK6" s="11"/>
      <c r="BL6" s="11">
        <v>23</v>
      </c>
      <c r="BM6" s="11">
        <v>70</v>
      </c>
      <c r="BN6" s="11">
        <v>27</v>
      </c>
      <c r="BO6" s="11">
        <v>13</v>
      </c>
      <c r="BP6" s="11"/>
      <c r="BQ6" s="11"/>
      <c r="BR6" s="11">
        <v>350</v>
      </c>
      <c r="BS6" s="11">
        <v>33</v>
      </c>
      <c r="BT6" s="11">
        <v>130</v>
      </c>
      <c r="BU6" s="11">
        <v>46</v>
      </c>
      <c r="BV6" s="11">
        <v>1.7</v>
      </c>
      <c r="BW6" s="11"/>
      <c r="BX6" s="11"/>
      <c r="BY6" s="11">
        <v>33</v>
      </c>
      <c r="BZ6" s="11">
        <v>1.7</v>
      </c>
      <c r="CA6" s="11">
        <v>33</v>
      </c>
      <c r="CB6" s="11">
        <v>13</v>
      </c>
      <c r="CC6" s="11"/>
      <c r="CD6" s="11">
        <v>23</v>
      </c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>
        <v>70</v>
      </c>
      <c r="CP6" s="11">
        <v>23</v>
      </c>
      <c r="CQ6" s="11">
        <v>23</v>
      </c>
      <c r="CR6" s="11">
        <v>170</v>
      </c>
      <c r="CS6" s="11">
        <v>49</v>
      </c>
      <c r="CT6" s="11">
        <v>17</v>
      </c>
      <c r="CU6" s="11"/>
      <c r="CV6" s="11">
        <v>17</v>
      </c>
      <c r="CW6" s="11"/>
      <c r="CX6" s="11"/>
      <c r="CY6" s="11">
        <v>70</v>
      </c>
      <c r="CZ6" s="11">
        <v>22</v>
      </c>
      <c r="DA6" s="11">
        <v>49</v>
      </c>
      <c r="DB6" s="11"/>
      <c r="DC6" s="11"/>
      <c r="DD6" s="11">
        <v>23</v>
      </c>
      <c r="DE6" s="11"/>
      <c r="DF6" s="11">
        <v>540</v>
      </c>
      <c r="DG6" s="11">
        <v>350</v>
      </c>
      <c r="DH6" s="11">
        <v>110</v>
      </c>
      <c r="DI6" s="11">
        <v>49</v>
      </c>
      <c r="DJ6" s="11">
        <v>16</v>
      </c>
      <c r="DK6" s="11">
        <v>33</v>
      </c>
      <c r="DL6" s="11">
        <v>33</v>
      </c>
      <c r="DM6" s="11">
        <v>170</v>
      </c>
      <c r="DN6" s="11">
        <v>64</v>
      </c>
      <c r="DO6" s="11">
        <v>49</v>
      </c>
      <c r="DP6" s="11">
        <v>110</v>
      </c>
      <c r="DQ6" s="11">
        <v>49</v>
      </c>
      <c r="DR6" s="11">
        <v>49</v>
      </c>
      <c r="DS6" s="11">
        <v>540</v>
      </c>
      <c r="DT6" s="11">
        <v>130</v>
      </c>
      <c r="DU6" s="11">
        <v>79</v>
      </c>
      <c r="DV6" s="11">
        <v>33</v>
      </c>
      <c r="DW6" s="11">
        <v>17</v>
      </c>
      <c r="DX6" s="11"/>
      <c r="DY6" s="11">
        <v>17</v>
      </c>
      <c r="DZ6" s="11">
        <v>130</v>
      </c>
      <c r="EA6" s="11"/>
      <c r="EB6" s="11">
        <v>22</v>
      </c>
      <c r="EC6" s="11"/>
      <c r="ED6" s="11"/>
      <c r="EE6" s="11"/>
      <c r="EF6" s="11">
        <v>49</v>
      </c>
      <c r="EG6" s="11">
        <v>130</v>
      </c>
      <c r="EH6" s="11">
        <v>22</v>
      </c>
      <c r="EI6" s="11">
        <v>33</v>
      </c>
      <c r="EJ6" s="11">
        <v>7.8</v>
      </c>
      <c r="EK6" s="11">
        <v>1.7</v>
      </c>
      <c r="EL6" s="11">
        <v>23</v>
      </c>
      <c r="EM6" s="11">
        <v>1.7</v>
      </c>
      <c r="EN6" s="11"/>
      <c r="EO6" s="11">
        <v>33</v>
      </c>
      <c r="EP6" s="11">
        <v>7.8</v>
      </c>
      <c r="EQ6" s="11">
        <v>11</v>
      </c>
      <c r="ER6" s="11">
        <v>540</v>
      </c>
      <c r="ES6" s="11">
        <v>17</v>
      </c>
      <c r="ET6" s="11">
        <v>79</v>
      </c>
      <c r="EU6" s="11">
        <v>11</v>
      </c>
      <c r="EV6" s="11">
        <v>79</v>
      </c>
      <c r="EW6" s="11">
        <v>110</v>
      </c>
      <c r="EX6" s="11">
        <v>4.5</v>
      </c>
      <c r="EY6" s="11">
        <v>49</v>
      </c>
      <c r="EZ6" s="11">
        <v>49</v>
      </c>
      <c r="FA6" s="11">
        <v>2</v>
      </c>
      <c r="FB6" s="11">
        <v>2</v>
      </c>
      <c r="FC6" s="11">
        <v>49</v>
      </c>
      <c r="FD6" s="11">
        <v>170</v>
      </c>
      <c r="FE6" s="11">
        <v>4.5</v>
      </c>
      <c r="FF6" s="11">
        <v>11</v>
      </c>
      <c r="FG6" s="11">
        <v>17</v>
      </c>
      <c r="FH6" s="11">
        <v>79</v>
      </c>
      <c r="FI6" s="11">
        <v>4.5</v>
      </c>
      <c r="FJ6" s="11">
        <v>79</v>
      </c>
      <c r="FK6" s="11">
        <v>49</v>
      </c>
      <c r="FL6" s="11">
        <v>350</v>
      </c>
      <c r="FM6" s="11">
        <v>79</v>
      </c>
      <c r="FN6" s="11">
        <v>22</v>
      </c>
      <c r="FO6" s="11">
        <v>350</v>
      </c>
      <c r="FP6" s="11"/>
      <c r="FQ6" s="11">
        <v>33</v>
      </c>
      <c r="FR6" s="11">
        <v>13</v>
      </c>
      <c r="FS6" s="12">
        <v>350</v>
      </c>
      <c r="FT6" s="12">
        <v>33</v>
      </c>
      <c r="FU6" s="7">
        <v>70</v>
      </c>
      <c r="FV6" s="7">
        <v>49</v>
      </c>
      <c r="FW6" s="7">
        <v>4.5</v>
      </c>
      <c r="FX6" s="7">
        <v>1.7</v>
      </c>
      <c r="FY6" s="7">
        <v>13</v>
      </c>
      <c r="FZ6" s="7">
        <v>4.5</v>
      </c>
      <c r="GA6" s="7">
        <v>7.8</v>
      </c>
      <c r="GB6" s="7">
        <v>170</v>
      </c>
      <c r="GC6" s="7">
        <v>23</v>
      </c>
      <c r="GD6" s="7"/>
      <c r="GE6" s="7">
        <v>1.7</v>
      </c>
      <c r="GF6" s="12">
        <v>4.5</v>
      </c>
      <c r="GG6" s="12"/>
      <c r="GH6" s="12">
        <v>79</v>
      </c>
      <c r="GI6" s="12">
        <v>13</v>
      </c>
      <c r="GJ6" s="12"/>
      <c r="GK6" s="12">
        <v>23</v>
      </c>
      <c r="GL6" s="12">
        <v>110</v>
      </c>
      <c r="GM6" s="12">
        <v>79</v>
      </c>
      <c r="GN6" s="12">
        <v>2</v>
      </c>
      <c r="GO6" s="12"/>
      <c r="GP6" s="13"/>
      <c r="GQ6" s="13"/>
      <c r="GR6" s="13"/>
      <c r="GS6" s="12">
        <v>350</v>
      </c>
      <c r="GT6" s="12">
        <v>33</v>
      </c>
      <c r="GU6" s="12">
        <v>4.5</v>
      </c>
      <c r="GV6" s="12"/>
      <c r="GW6" s="12">
        <v>33</v>
      </c>
      <c r="GX6" s="12">
        <v>33</v>
      </c>
      <c r="GY6" s="12">
        <v>7.8</v>
      </c>
      <c r="GZ6" s="14">
        <v>70</v>
      </c>
      <c r="HA6" s="14">
        <v>49</v>
      </c>
      <c r="HB6" s="14"/>
      <c r="HC6" s="17">
        <v>33</v>
      </c>
      <c r="HD6" s="17">
        <v>79</v>
      </c>
      <c r="HE6" s="17">
        <v>23</v>
      </c>
      <c r="HF6" s="17">
        <v>46</v>
      </c>
      <c r="HG6" s="17">
        <v>11</v>
      </c>
      <c r="HH6" s="17">
        <v>350</v>
      </c>
      <c r="HI6" s="17">
        <v>70</v>
      </c>
      <c r="HJ6" s="12">
        <v>49</v>
      </c>
      <c r="HK6" s="12">
        <v>33</v>
      </c>
      <c r="HL6" s="12">
        <v>21</v>
      </c>
      <c r="HM6" s="12">
        <v>110</v>
      </c>
      <c r="HN6" s="12">
        <v>7.8</v>
      </c>
      <c r="HO6" s="12">
        <v>79</v>
      </c>
      <c r="HP6" s="12">
        <v>17</v>
      </c>
      <c r="HQ6" s="12">
        <v>240</v>
      </c>
      <c r="HR6" s="12">
        <v>79</v>
      </c>
      <c r="HS6" s="12">
        <v>350</v>
      </c>
      <c r="HT6" s="12"/>
      <c r="HU6" s="12">
        <v>49</v>
      </c>
      <c r="HV6" s="12">
        <v>170</v>
      </c>
      <c r="HW6" s="12">
        <v>33</v>
      </c>
      <c r="HX6" s="12">
        <v>79</v>
      </c>
      <c r="HY6" s="12">
        <v>23</v>
      </c>
      <c r="HZ6" s="12">
        <v>23</v>
      </c>
      <c r="IA6" s="12">
        <v>540</v>
      </c>
      <c r="IB6" s="12">
        <v>130</v>
      </c>
      <c r="IC6" s="12">
        <v>14</v>
      </c>
      <c r="ID6" s="12"/>
      <c r="IE6" s="12">
        <v>49</v>
      </c>
      <c r="IF6" s="12">
        <v>49</v>
      </c>
      <c r="IG6" s="12">
        <v>49</v>
      </c>
      <c r="IH6" s="12">
        <v>920</v>
      </c>
      <c r="II6" s="12">
        <v>79</v>
      </c>
      <c r="IJ6" s="12">
        <v>920</v>
      </c>
      <c r="IK6" s="12">
        <v>2</v>
      </c>
      <c r="IL6" s="12">
        <v>140</v>
      </c>
      <c r="IM6" s="12">
        <v>33</v>
      </c>
      <c r="IN6" s="12">
        <v>49</v>
      </c>
      <c r="IO6" s="12">
        <v>11</v>
      </c>
      <c r="IP6" s="12"/>
      <c r="IQ6" s="12">
        <v>70</v>
      </c>
      <c r="IR6" s="12">
        <v>33</v>
      </c>
      <c r="IS6" s="12">
        <v>49</v>
      </c>
      <c r="IT6" s="12">
        <v>130</v>
      </c>
      <c r="IU6" s="12">
        <v>7.8</v>
      </c>
      <c r="IV6" s="14">
        <v>110</v>
      </c>
    </row>
    <row r="7" spans="1:256">
      <c r="A7" s="8">
        <v>5</v>
      </c>
      <c r="B7" s="8" t="s">
        <v>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12"/>
      <c r="FT7" s="12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3">
        <v>33</v>
      </c>
      <c r="GQ7" s="13">
        <v>130</v>
      </c>
      <c r="GR7" s="13">
        <v>7.8</v>
      </c>
      <c r="GS7" s="12"/>
      <c r="GT7" s="12"/>
      <c r="GU7" s="12"/>
      <c r="GV7" s="12"/>
      <c r="GW7" s="12"/>
      <c r="GX7" s="12"/>
      <c r="GY7" s="12"/>
      <c r="GZ7" s="14"/>
      <c r="HA7" s="14"/>
      <c r="HB7" s="14"/>
      <c r="HC7" s="17"/>
      <c r="HD7" s="17"/>
      <c r="HE7" s="17"/>
      <c r="HF7" s="17"/>
      <c r="HG7" s="17"/>
      <c r="HH7" s="18"/>
      <c r="HI7" s="1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6">
      <c r="A8" s="9">
        <v>5</v>
      </c>
      <c r="B8" s="10"/>
      <c r="C8" s="11">
        <v>350</v>
      </c>
      <c r="D8" s="11"/>
      <c r="E8" s="11"/>
      <c r="F8" s="11">
        <v>220</v>
      </c>
      <c r="G8" s="11">
        <v>49</v>
      </c>
      <c r="H8" s="11">
        <v>23</v>
      </c>
      <c r="I8" s="11">
        <v>350</v>
      </c>
      <c r="J8" s="11">
        <v>33</v>
      </c>
      <c r="K8" s="11">
        <v>140</v>
      </c>
      <c r="L8" s="11">
        <v>13</v>
      </c>
      <c r="M8" s="11"/>
      <c r="N8" s="11">
        <v>49</v>
      </c>
      <c r="O8" s="11">
        <v>70</v>
      </c>
      <c r="P8" s="11">
        <v>7.8</v>
      </c>
      <c r="Q8" s="11">
        <v>17</v>
      </c>
      <c r="R8" s="11">
        <v>49</v>
      </c>
      <c r="S8" s="11">
        <v>11</v>
      </c>
      <c r="T8" s="11">
        <v>49</v>
      </c>
      <c r="U8" s="11">
        <v>11</v>
      </c>
      <c r="V8" s="11">
        <v>130</v>
      </c>
      <c r="W8" s="11">
        <v>13</v>
      </c>
      <c r="X8" s="11">
        <v>70</v>
      </c>
      <c r="Y8" s="11">
        <v>9.1999999999999993</v>
      </c>
      <c r="Z8" s="11"/>
      <c r="AA8" s="11">
        <v>540</v>
      </c>
      <c r="AB8" s="11"/>
      <c r="AC8" s="11">
        <v>49</v>
      </c>
      <c r="AD8" s="11">
        <v>70</v>
      </c>
      <c r="AE8" s="11">
        <v>33</v>
      </c>
      <c r="AF8" s="11">
        <v>14</v>
      </c>
      <c r="AG8" s="11">
        <v>70</v>
      </c>
      <c r="AH8" s="11">
        <v>280</v>
      </c>
      <c r="AI8" s="11">
        <v>11</v>
      </c>
      <c r="AJ8" s="11">
        <v>49</v>
      </c>
      <c r="AK8" s="11">
        <v>170</v>
      </c>
      <c r="AL8" s="11">
        <v>7.8</v>
      </c>
      <c r="AM8" s="11">
        <v>4.5</v>
      </c>
      <c r="AN8" s="11">
        <v>22</v>
      </c>
      <c r="AO8" s="11">
        <v>6.8</v>
      </c>
      <c r="AP8" s="11">
        <v>350</v>
      </c>
      <c r="AQ8" s="11">
        <v>79</v>
      </c>
      <c r="AR8" s="11">
        <v>17</v>
      </c>
      <c r="AS8" s="11">
        <v>46</v>
      </c>
      <c r="AT8" s="11">
        <v>350</v>
      </c>
      <c r="AU8" s="11">
        <v>240</v>
      </c>
      <c r="AV8" s="11">
        <v>23</v>
      </c>
      <c r="AW8" s="11">
        <v>240</v>
      </c>
      <c r="AX8" s="11">
        <v>33</v>
      </c>
      <c r="AY8" s="11">
        <v>1600</v>
      </c>
      <c r="AZ8" s="11">
        <v>17</v>
      </c>
      <c r="BA8" s="11">
        <v>130</v>
      </c>
      <c r="BB8" s="11">
        <v>33</v>
      </c>
      <c r="BC8" s="11">
        <v>46</v>
      </c>
      <c r="BD8" s="11">
        <v>33</v>
      </c>
      <c r="BE8" s="11">
        <v>11</v>
      </c>
      <c r="BF8" s="11"/>
      <c r="BG8" s="11"/>
      <c r="BH8" s="11">
        <v>79</v>
      </c>
      <c r="BI8" s="11">
        <v>79</v>
      </c>
      <c r="BJ8" s="11">
        <v>4.5</v>
      </c>
      <c r="BK8" s="11">
        <v>2</v>
      </c>
      <c r="BL8" s="11">
        <v>130</v>
      </c>
      <c r="BM8" s="11">
        <v>110</v>
      </c>
      <c r="BN8" s="11">
        <v>79</v>
      </c>
      <c r="BO8" s="11">
        <v>7.8</v>
      </c>
      <c r="BP8" s="11"/>
      <c r="BQ8" s="11"/>
      <c r="BR8" s="11"/>
      <c r="BS8" s="11">
        <v>49</v>
      </c>
      <c r="BT8" s="11">
        <v>70</v>
      </c>
      <c r="BU8" s="11">
        <v>79</v>
      </c>
      <c r="BV8" s="11">
        <v>7.8</v>
      </c>
      <c r="BW8" s="11">
        <v>240</v>
      </c>
      <c r="BX8" s="11">
        <v>130</v>
      </c>
      <c r="BY8" s="11">
        <v>17</v>
      </c>
      <c r="BZ8" s="11">
        <v>13</v>
      </c>
      <c r="CA8" s="11">
        <v>33</v>
      </c>
      <c r="CB8" s="11">
        <v>70</v>
      </c>
      <c r="CC8" s="11"/>
      <c r="CD8" s="11">
        <v>79</v>
      </c>
      <c r="CE8" s="11">
        <v>130</v>
      </c>
      <c r="CF8" s="11">
        <v>33</v>
      </c>
      <c r="CG8" s="11">
        <v>13</v>
      </c>
      <c r="CH8" s="11">
        <v>130</v>
      </c>
      <c r="CI8" s="11">
        <v>79</v>
      </c>
      <c r="CJ8" s="11">
        <v>23</v>
      </c>
      <c r="CK8" s="11"/>
      <c r="CL8" s="11">
        <v>79</v>
      </c>
      <c r="CM8" s="11">
        <v>22</v>
      </c>
      <c r="CN8" s="11">
        <v>350</v>
      </c>
      <c r="CO8" s="11">
        <v>70</v>
      </c>
      <c r="CP8" s="11">
        <v>13</v>
      </c>
      <c r="CQ8" s="11">
        <v>7.8</v>
      </c>
      <c r="CR8" s="11"/>
      <c r="CS8" s="11">
        <v>49</v>
      </c>
      <c r="CT8" s="11">
        <v>27</v>
      </c>
      <c r="CU8" s="11"/>
      <c r="CV8" s="11">
        <v>130</v>
      </c>
      <c r="CW8" s="11">
        <v>79</v>
      </c>
      <c r="CX8" s="11">
        <v>17</v>
      </c>
      <c r="CY8" s="11">
        <v>130</v>
      </c>
      <c r="CZ8" s="11">
        <v>11</v>
      </c>
      <c r="DA8" s="11">
        <v>49</v>
      </c>
      <c r="DB8" s="11">
        <v>6.8</v>
      </c>
      <c r="DC8" s="11">
        <v>23</v>
      </c>
      <c r="DD8" s="11">
        <v>33</v>
      </c>
      <c r="DE8" s="11">
        <v>27</v>
      </c>
      <c r="DF8" s="11">
        <v>1601</v>
      </c>
      <c r="DG8" s="11">
        <v>350</v>
      </c>
      <c r="DH8" s="11">
        <v>350</v>
      </c>
      <c r="DI8" s="11">
        <v>79</v>
      </c>
      <c r="DJ8" s="11">
        <v>23</v>
      </c>
      <c r="DK8" s="11">
        <v>70</v>
      </c>
      <c r="DL8" s="11">
        <v>49</v>
      </c>
      <c r="DM8" s="11">
        <v>240</v>
      </c>
      <c r="DN8" s="11">
        <v>49</v>
      </c>
      <c r="DO8" s="11">
        <v>33</v>
      </c>
      <c r="DP8" s="11">
        <v>130</v>
      </c>
      <c r="DQ8" s="11">
        <v>79</v>
      </c>
      <c r="DR8" s="11">
        <v>130</v>
      </c>
      <c r="DS8" s="11">
        <v>240</v>
      </c>
      <c r="DT8" s="11">
        <v>33</v>
      </c>
      <c r="DU8" s="11">
        <v>70</v>
      </c>
      <c r="DV8" s="11">
        <v>49</v>
      </c>
      <c r="DW8" s="11">
        <v>49</v>
      </c>
      <c r="DX8" s="11">
        <v>13</v>
      </c>
      <c r="DY8" s="11">
        <v>70</v>
      </c>
      <c r="DZ8" s="11">
        <v>240</v>
      </c>
      <c r="EA8" s="11">
        <v>350</v>
      </c>
      <c r="EB8" s="11">
        <v>130</v>
      </c>
      <c r="EC8" s="11">
        <v>49</v>
      </c>
      <c r="ED8" s="11">
        <v>14</v>
      </c>
      <c r="EE8" s="11"/>
      <c r="EF8" s="11">
        <v>49</v>
      </c>
      <c r="EG8" s="11">
        <v>70</v>
      </c>
      <c r="EH8" s="11">
        <v>23</v>
      </c>
      <c r="EI8" s="11"/>
      <c r="EJ8" s="11">
        <v>13</v>
      </c>
      <c r="EK8" s="11"/>
      <c r="EL8" s="11"/>
      <c r="EM8" s="11"/>
      <c r="EN8" s="11"/>
      <c r="EO8" s="11">
        <v>95</v>
      </c>
      <c r="EP8" s="11">
        <v>13</v>
      </c>
      <c r="EQ8" s="11">
        <v>13</v>
      </c>
      <c r="ER8" s="11">
        <v>920</v>
      </c>
      <c r="ES8" s="11">
        <v>33</v>
      </c>
      <c r="ET8" s="11">
        <v>170</v>
      </c>
      <c r="EU8" s="11">
        <v>33</v>
      </c>
      <c r="EV8" s="11"/>
      <c r="EW8" s="11"/>
      <c r="EX8" s="11"/>
      <c r="EY8" s="11">
        <v>79</v>
      </c>
      <c r="EZ8" s="11">
        <v>240</v>
      </c>
      <c r="FA8" s="11">
        <v>17</v>
      </c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2">
        <v>920</v>
      </c>
      <c r="FT8" s="12">
        <v>49</v>
      </c>
      <c r="FU8" s="7">
        <v>23</v>
      </c>
      <c r="FV8" s="7">
        <v>110</v>
      </c>
      <c r="FW8" s="7">
        <v>33</v>
      </c>
      <c r="FX8" s="7"/>
      <c r="FY8" s="7"/>
      <c r="FZ8" s="7"/>
      <c r="GA8" s="7"/>
      <c r="GB8" s="7"/>
      <c r="GC8" s="7"/>
      <c r="GD8" s="7"/>
      <c r="GE8" s="7"/>
      <c r="GF8" s="12"/>
      <c r="GG8" s="12"/>
      <c r="GH8" s="12"/>
      <c r="GI8" s="12"/>
      <c r="GJ8" s="12"/>
      <c r="GK8" s="12"/>
      <c r="GL8" s="12"/>
      <c r="GM8" s="12"/>
      <c r="GN8" s="12"/>
      <c r="GO8" s="12">
        <v>4</v>
      </c>
      <c r="GP8" s="13"/>
      <c r="GQ8" s="13"/>
      <c r="GR8" s="13"/>
      <c r="GS8" s="12"/>
      <c r="GT8" s="12"/>
      <c r="GU8" s="12"/>
      <c r="GV8" s="12"/>
      <c r="GW8" s="12"/>
      <c r="GX8" s="12"/>
      <c r="GY8" s="12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4"/>
    </row>
    <row r="9" spans="1:256">
      <c r="A9" s="9">
        <v>7</v>
      </c>
      <c r="B9" s="10" t="s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>
        <v>4.5</v>
      </c>
      <c r="BQ9" s="11">
        <v>31</v>
      </c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2"/>
      <c r="FT9" s="12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3"/>
      <c r="GQ9" s="13"/>
      <c r="GR9" s="13"/>
      <c r="GS9" s="12"/>
      <c r="GT9" s="12"/>
      <c r="GU9" s="12"/>
      <c r="GV9" s="12"/>
      <c r="GW9" s="12"/>
      <c r="GX9" s="12"/>
      <c r="GY9" s="12"/>
      <c r="GZ9" s="14"/>
      <c r="HA9" s="14"/>
      <c r="HB9" s="14"/>
      <c r="HC9" s="17"/>
      <c r="HD9" s="17"/>
      <c r="HE9" s="17"/>
      <c r="HF9" s="17"/>
      <c r="HG9" s="17"/>
      <c r="HH9" s="17"/>
      <c r="HI9" s="17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4"/>
    </row>
    <row r="10" spans="1:256">
      <c r="A10" s="9">
        <v>7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>
        <v>4.5</v>
      </c>
      <c r="BQ10" s="11">
        <v>23</v>
      </c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>
        <v>540</v>
      </c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2"/>
      <c r="FT10" s="12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3"/>
      <c r="GQ10" s="13"/>
      <c r="GR10" s="13"/>
      <c r="GS10" s="12"/>
      <c r="GT10" s="12"/>
      <c r="GU10" s="12"/>
      <c r="GV10" s="12"/>
      <c r="GW10" s="12"/>
      <c r="GX10" s="12"/>
      <c r="GY10" s="12"/>
      <c r="GZ10" s="14"/>
      <c r="HA10" s="14"/>
      <c r="HB10" s="14"/>
      <c r="HC10" s="17"/>
      <c r="HD10" s="17"/>
      <c r="HE10" s="17"/>
      <c r="HF10" s="17"/>
      <c r="HG10" s="17"/>
      <c r="HH10" s="17"/>
      <c r="HI10" s="17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4"/>
    </row>
    <row r="11" spans="1:256">
      <c r="A11" s="9">
        <v>8</v>
      </c>
      <c r="B11" s="10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23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>
        <v>4</v>
      </c>
      <c r="BQ11" s="11">
        <v>4.5</v>
      </c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>
        <v>23</v>
      </c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2"/>
      <c r="FT11" s="12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3"/>
      <c r="GQ11" s="13"/>
      <c r="GR11" s="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7"/>
      <c r="HD11" s="17"/>
      <c r="HE11" s="17"/>
      <c r="HF11" s="17"/>
      <c r="HG11" s="17"/>
      <c r="HH11" s="17"/>
      <c r="HI11" s="17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4"/>
    </row>
    <row r="12" spans="1:256">
      <c r="A12" s="9">
        <v>8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13</v>
      </c>
      <c r="V12" s="11"/>
      <c r="W12" s="11"/>
      <c r="X12" s="11"/>
      <c r="Y12" s="11">
        <v>1.8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>
        <v>540</v>
      </c>
      <c r="AK12" s="11">
        <v>240</v>
      </c>
      <c r="AL12" s="11">
        <v>4</v>
      </c>
      <c r="AM12" s="11">
        <v>7.8</v>
      </c>
      <c r="AN12" s="11"/>
      <c r="AO12" s="11">
        <v>33</v>
      </c>
      <c r="AP12" s="11">
        <v>33</v>
      </c>
      <c r="AQ12" s="11">
        <v>540</v>
      </c>
      <c r="AR12" s="11">
        <v>33</v>
      </c>
      <c r="AS12" s="11">
        <v>79</v>
      </c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>
        <v>79</v>
      </c>
      <c r="BM12" s="11">
        <v>46</v>
      </c>
      <c r="BN12" s="11"/>
      <c r="BO12" s="11"/>
      <c r="BP12" s="11">
        <v>6.8</v>
      </c>
      <c r="BQ12" s="11">
        <v>49</v>
      </c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2"/>
      <c r="FT12" s="12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3"/>
      <c r="GQ12" s="13"/>
      <c r="GR12" s="13"/>
      <c r="GS12" s="12"/>
      <c r="GT12" s="12"/>
      <c r="GU12" s="12"/>
      <c r="GV12" s="12"/>
      <c r="GW12" s="12"/>
      <c r="GX12" s="12"/>
      <c r="GY12" s="12"/>
      <c r="GZ12" s="14"/>
      <c r="HA12" s="14"/>
      <c r="HB12" s="14"/>
      <c r="HC12" s="17"/>
      <c r="HD12" s="17"/>
      <c r="HE12" s="17"/>
      <c r="HF12" s="17"/>
      <c r="HG12" s="17"/>
      <c r="HH12" s="17"/>
      <c r="HI12" s="17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4"/>
    </row>
    <row r="13" spans="1:256">
      <c r="A13" s="9">
        <v>10</v>
      </c>
      <c r="B13" s="10"/>
      <c r="C13" s="11"/>
      <c r="D13" s="11">
        <v>4.5</v>
      </c>
      <c r="E13" s="11">
        <v>49</v>
      </c>
      <c r="F13" s="11"/>
      <c r="G13" s="11">
        <v>7.8</v>
      </c>
      <c r="H13" s="11"/>
      <c r="I13" s="11"/>
      <c r="J13" s="11"/>
      <c r="K13" s="11">
        <v>4.5</v>
      </c>
      <c r="L13" s="11"/>
      <c r="M13" s="11"/>
      <c r="N13" s="11">
        <v>1.8</v>
      </c>
      <c r="O13" s="11">
        <v>11</v>
      </c>
      <c r="P13" s="11"/>
      <c r="Q13" s="11"/>
      <c r="R13" s="11"/>
      <c r="S13" s="11"/>
      <c r="T13" s="11"/>
      <c r="U13" s="11"/>
      <c r="V13" s="11"/>
      <c r="W13" s="11">
        <v>4.5</v>
      </c>
      <c r="X13" s="11">
        <v>23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>
        <v>2</v>
      </c>
      <c r="AJ13" s="11"/>
      <c r="AK13" s="11"/>
      <c r="AL13" s="11"/>
      <c r="AM13" s="11">
        <v>1.8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>
        <v>1.7</v>
      </c>
      <c r="BJ13" s="11">
        <v>7.8</v>
      </c>
      <c r="BK13" s="11">
        <v>4.5</v>
      </c>
      <c r="BL13" s="11"/>
      <c r="BM13" s="11">
        <v>13</v>
      </c>
      <c r="BN13" s="11">
        <v>6.8</v>
      </c>
      <c r="BO13" s="11"/>
      <c r="BP13" s="11"/>
      <c r="BQ13" s="11"/>
      <c r="BR13" s="11">
        <v>11</v>
      </c>
      <c r="BS13" s="11"/>
      <c r="BT13" s="11"/>
      <c r="BU13" s="11"/>
      <c r="BV13" s="11"/>
      <c r="BW13" s="11">
        <v>31</v>
      </c>
      <c r="BX13" s="11">
        <v>4.5</v>
      </c>
      <c r="BY13" s="11"/>
      <c r="BZ13" s="11"/>
      <c r="CA13" s="11">
        <v>2</v>
      </c>
      <c r="CB13" s="11"/>
      <c r="CC13" s="11">
        <v>13</v>
      </c>
      <c r="CD13" s="11">
        <v>23</v>
      </c>
      <c r="CE13" s="11"/>
      <c r="CF13" s="11"/>
      <c r="CG13" s="11">
        <v>2</v>
      </c>
      <c r="CH13" s="11">
        <v>2</v>
      </c>
      <c r="CI13" s="11">
        <v>22</v>
      </c>
      <c r="CJ13" s="11">
        <v>4.5</v>
      </c>
      <c r="CK13" s="11">
        <v>110</v>
      </c>
      <c r="CL13" s="11">
        <v>1.7</v>
      </c>
      <c r="CM13" s="11"/>
      <c r="CN13" s="11">
        <v>33</v>
      </c>
      <c r="CO13" s="11"/>
      <c r="CP13" s="11"/>
      <c r="CQ13" s="11"/>
      <c r="CR13" s="11"/>
      <c r="CS13" s="11"/>
      <c r="CT13" s="11">
        <v>1.7</v>
      </c>
      <c r="CU13" s="11">
        <v>23</v>
      </c>
      <c r="CV13" s="11"/>
      <c r="CW13" s="11"/>
      <c r="CX13" s="11"/>
      <c r="CY13" s="11"/>
      <c r="CZ13" s="11"/>
      <c r="DA13" s="11">
        <v>46</v>
      </c>
      <c r="DB13" s="11"/>
      <c r="DC13" s="11"/>
      <c r="DD13" s="11">
        <v>4.5</v>
      </c>
      <c r="DE13" s="11"/>
      <c r="DF13" s="11">
        <v>49</v>
      </c>
      <c r="DG13" s="11">
        <v>11</v>
      </c>
      <c r="DH13" s="11"/>
      <c r="DI13" s="11"/>
      <c r="DJ13" s="11"/>
      <c r="DK13" s="11">
        <v>6.8</v>
      </c>
      <c r="DL13" s="11">
        <v>17</v>
      </c>
      <c r="DM13" s="11">
        <v>7.8</v>
      </c>
      <c r="DN13" s="11">
        <v>7.8</v>
      </c>
      <c r="DO13" s="11">
        <v>14</v>
      </c>
      <c r="DP13" s="11">
        <v>33</v>
      </c>
      <c r="DQ13" s="11">
        <v>23</v>
      </c>
      <c r="DR13" s="11">
        <v>13</v>
      </c>
      <c r="DS13" s="11">
        <v>10</v>
      </c>
      <c r="DT13" s="11">
        <v>33</v>
      </c>
      <c r="DU13" s="11">
        <v>49</v>
      </c>
      <c r="DV13" s="11">
        <v>2</v>
      </c>
      <c r="DW13" s="11">
        <v>2</v>
      </c>
      <c r="DX13" s="11"/>
      <c r="DY13" s="11"/>
      <c r="DZ13" s="11">
        <v>4.5</v>
      </c>
      <c r="EA13" s="11"/>
      <c r="EB13" s="11">
        <v>7.8</v>
      </c>
      <c r="EC13" s="11"/>
      <c r="ED13" s="11"/>
      <c r="EE13" s="11">
        <v>23</v>
      </c>
      <c r="EF13" s="11">
        <v>2</v>
      </c>
      <c r="EG13" s="11"/>
      <c r="EH13" s="11"/>
      <c r="EI13" s="11">
        <v>4.5</v>
      </c>
      <c r="EJ13" s="11"/>
      <c r="EK13" s="11">
        <v>17</v>
      </c>
      <c r="EL13" s="11">
        <v>33</v>
      </c>
      <c r="EM13" s="11"/>
      <c r="EN13" s="11">
        <v>13</v>
      </c>
      <c r="EO13" s="11">
        <v>17</v>
      </c>
      <c r="EP13" s="11">
        <v>2</v>
      </c>
      <c r="EQ13" s="11"/>
      <c r="ER13" s="11"/>
      <c r="ES13" s="11"/>
      <c r="ET13" s="11">
        <v>11</v>
      </c>
      <c r="EU13" s="11"/>
      <c r="EV13" s="11">
        <v>2</v>
      </c>
      <c r="EW13" s="11">
        <v>79</v>
      </c>
      <c r="EX13" s="11">
        <v>2</v>
      </c>
      <c r="EY13" s="11"/>
      <c r="EZ13" s="11">
        <v>2</v>
      </c>
      <c r="FA13" s="11"/>
      <c r="FB13" s="11">
        <v>1.7</v>
      </c>
      <c r="FC13" s="11"/>
      <c r="FD13" s="11">
        <v>22</v>
      </c>
      <c r="FE13" s="11"/>
      <c r="FF13" s="11"/>
      <c r="FG13" s="11">
        <v>1.8</v>
      </c>
      <c r="FH13" s="11"/>
      <c r="FI13" s="11"/>
      <c r="FJ13" s="11">
        <v>23</v>
      </c>
      <c r="FK13" s="11">
        <v>2</v>
      </c>
      <c r="FL13" s="11">
        <v>79</v>
      </c>
      <c r="FM13" s="11">
        <v>7.8</v>
      </c>
      <c r="FN13" s="11"/>
      <c r="FO13" s="11">
        <v>110</v>
      </c>
      <c r="FP13" s="11">
        <v>49</v>
      </c>
      <c r="FQ13" s="11">
        <v>23</v>
      </c>
      <c r="FR13" s="11"/>
      <c r="FS13" s="12">
        <v>7.8</v>
      </c>
      <c r="FT13" s="12">
        <v>4.5</v>
      </c>
      <c r="FU13" s="7"/>
      <c r="FV13" s="7"/>
      <c r="FW13" s="7"/>
      <c r="FX13" s="7"/>
      <c r="FY13" s="7"/>
      <c r="FZ13" s="7"/>
      <c r="GA13" s="7"/>
      <c r="GB13" s="7">
        <v>2</v>
      </c>
      <c r="GC13" s="7"/>
      <c r="GD13" s="7">
        <v>13</v>
      </c>
      <c r="GE13" s="7">
        <v>1.7</v>
      </c>
      <c r="GF13" s="12"/>
      <c r="GG13" s="12">
        <v>49</v>
      </c>
      <c r="GH13" s="12"/>
      <c r="GI13" s="12"/>
      <c r="GJ13" s="12"/>
      <c r="GK13" s="12">
        <v>6.8</v>
      </c>
      <c r="GL13" s="12">
        <v>13</v>
      </c>
      <c r="GM13" s="12">
        <v>23</v>
      </c>
      <c r="GN13" s="12"/>
      <c r="GO13" s="12"/>
      <c r="GP13" s="13"/>
      <c r="GQ13" s="13"/>
      <c r="GR13" s="13"/>
      <c r="GS13" s="12">
        <v>22</v>
      </c>
      <c r="GT13" s="12">
        <v>2</v>
      </c>
      <c r="GU13" s="12"/>
      <c r="GV13" s="12">
        <v>49</v>
      </c>
      <c r="GW13" s="12">
        <v>17</v>
      </c>
      <c r="GX13" s="12">
        <v>2</v>
      </c>
      <c r="GY13" s="12"/>
      <c r="GZ13" s="12">
        <v>23</v>
      </c>
      <c r="HA13" s="12">
        <v>9.1999999999999993</v>
      </c>
      <c r="HB13" s="12">
        <v>4</v>
      </c>
      <c r="HC13" s="17">
        <v>23</v>
      </c>
      <c r="HD13" s="17"/>
      <c r="HE13" s="17"/>
      <c r="HF13" s="17">
        <v>4.5</v>
      </c>
      <c r="HG13" s="17"/>
      <c r="HH13" s="17">
        <v>13</v>
      </c>
      <c r="HI13" s="17">
        <v>13</v>
      </c>
      <c r="HJ13" s="12">
        <v>4.5</v>
      </c>
      <c r="HK13" s="12"/>
      <c r="HL13" s="12">
        <v>4.5</v>
      </c>
      <c r="HM13" s="12">
        <v>13</v>
      </c>
      <c r="HN13" s="12"/>
      <c r="HO13" s="12">
        <v>7.8</v>
      </c>
      <c r="HP13" s="12"/>
      <c r="HQ13" s="12">
        <v>110</v>
      </c>
      <c r="HR13" s="12">
        <v>31</v>
      </c>
      <c r="HS13" s="12">
        <v>79</v>
      </c>
      <c r="HT13" s="12">
        <v>7.8</v>
      </c>
      <c r="HU13" s="12"/>
      <c r="HV13" s="12"/>
      <c r="HW13" s="12"/>
      <c r="HX13" s="12"/>
      <c r="HY13" s="12"/>
      <c r="HZ13" s="12"/>
      <c r="IA13" s="12">
        <v>46</v>
      </c>
      <c r="IB13" s="12">
        <v>23</v>
      </c>
      <c r="IC13" s="12"/>
      <c r="ID13" s="12"/>
      <c r="IE13" s="12">
        <v>1.7</v>
      </c>
      <c r="IF13" s="12"/>
      <c r="IG13" s="12"/>
      <c r="IH13" s="12"/>
      <c r="II13" s="12"/>
      <c r="IJ13" s="12"/>
      <c r="IK13" s="12"/>
      <c r="IL13" s="12">
        <v>350</v>
      </c>
      <c r="IM13" s="12">
        <v>49</v>
      </c>
      <c r="IN13" s="12">
        <v>33</v>
      </c>
      <c r="IO13" s="12">
        <v>2</v>
      </c>
      <c r="IP13" s="12"/>
      <c r="IQ13" s="12">
        <v>2</v>
      </c>
      <c r="IR13" s="12">
        <v>2</v>
      </c>
      <c r="IS13" s="12"/>
      <c r="IT13" s="12"/>
      <c r="IU13" s="12"/>
      <c r="IV13" s="14"/>
    </row>
    <row r="14" spans="1:256">
      <c r="A14" s="8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12"/>
      <c r="FT14" s="12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6"/>
      <c r="GQ14" s="16"/>
      <c r="GR14" s="13">
        <v>6.1</v>
      </c>
      <c r="GS14" s="12"/>
      <c r="GT14" s="12"/>
      <c r="GU14" s="12"/>
      <c r="GV14" s="12"/>
      <c r="GW14" s="12"/>
      <c r="GX14" s="12"/>
      <c r="GY14" s="12"/>
      <c r="GZ14" s="14"/>
      <c r="HA14" s="14"/>
      <c r="HB14" s="14"/>
      <c r="HC14" s="17"/>
      <c r="HD14" s="17"/>
      <c r="HE14" s="17"/>
      <c r="HF14" s="17"/>
      <c r="HG14" s="17"/>
      <c r="HH14" s="18"/>
      <c r="HI14" s="1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6">
      <c r="A15" s="9">
        <v>16</v>
      </c>
      <c r="B15" s="10" t="s">
        <v>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>
        <v>33</v>
      </c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>
        <v>2</v>
      </c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33</v>
      </c>
      <c r="EF15" s="11"/>
      <c r="EG15" s="11"/>
      <c r="EH15" s="11"/>
      <c r="EI15" s="11"/>
      <c r="EJ15" s="11"/>
      <c r="EK15" s="11"/>
      <c r="EL15" s="11">
        <v>350</v>
      </c>
      <c r="EM15" s="11">
        <v>2</v>
      </c>
      <c r="EN15" s="11">
        <v>79</v>
      </c>
      <c r="EO15" s="11">
        <v>17</v>
      </c>
      <c r="EP15" s="11">
        <v>11</v>
      </c>
      <c r="EQ15" s="11"/>
      <c r="ER15" s="11">
        <v>79</v>
      </c>
      <c r="ES15" s="11">
        <v>4.5</v>
      </c>
      <c r="ET15" s="11">
        <v>7.8</v>
      </c>
      <c r="EU15" s="11"/>
      <c r="EV15" s="11"/>
      <c r="EW15" s="11"/>
      <c r="EX15" s="11"/>
      <c r="EY15" s="11"/>
      <c r="EZ15" s="11">
        <v>2</v>
      </c>
      <c r="FA15" s="11"/>
      <c r="FB15" s="11">
        <v>2</v>
      </c>
      <c r="FC15" s="11">
        <v>70</v>
      </c>
      <c r="FD15" s="11"/>
      <c r="FE15" s="11"/>
      <c r="FF15" s="11"/>
      <c r="FG15" s="11"/>
      <c r="FH15" s="11"/>
      <c r="FI15" s="11"/>
      <c r="FJ15" s="11">
        <v>1.7</v>
      </c>
      <c r="FK15" s="11">
        <v>33</v>
      </c>
      <c r="FL15" s="11"/>
      <c r="FM15" s="11"/>
      <c r="FN15" s="11"/>
      <c r="FO15" s="11">
        <v>130</v>
      </c>
      <c r="FP15" s="11">
        <v>110</v>
      </c>
      <c r="FQ15" s="11"/>
      <c r="FR15" s="11"/>
      <c r="FS15" s="12"/>
      <c r="FT15" s="12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>
        <v>1.7</v>
      </c>
      <c r="GF15" s="12"/>
      <c r="GG15" s="12"/>
      <c r="GH15" s="12"/>
      <c r="GI15" s="12"/>
      <c r="GJ15" s="12"/>
      <c r="GK15" s="12">
        <v>13</v>
      </c>
      <c r="GL15" s="12">
        <v>4.5</v>
      </c>
      <c r="GM15" s="12">
        <v>7.8</v>
      </c>
      <c r="GN15" s="12"/>
      <c r="GO15" s="12"/>
      <c r="GP15" s="13"/>
      <c r="GQ15" s="13"/>
      <c r="GR15" s="13"/>
      <c r="GS15" s="12">
        <v>11</v>
      </c>
      <c r="GT15" s="12">
        <v>1.8</v>
      </c>
      <c r="GU15" s="12"/>
      <c r="GV15" s="12"/>
      <c r="GW15" s="12"/>
      <c r="GX15" s="12"/>
      <c r="GY15" s="12"/>
      <c r="GZ15" s="12"/>
      <c r="HA15" s="12"/>
      <c r="HB15" s="12"/>
      <c r="HC15" s="17"/>
      <c r="HD15" s="17"/>
      <c r="HE15" s="17"/>
      <c r="HF15" s="17"/>
      <c r="HG15" s="17"/>
      <c r="HH15" s="17"/>
      <c r="HI15" s="17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>
        <v>23</v>
      </c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4"/>
    </row>
    <row r="16" spans="1:256">
      <c r="A16" s="9">
        <v>17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13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2"/>
      <c r="FT16" s="12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3"/>
      <c r="GQ16" s="13"/>
      <c r="GR16" s="13"/>
      <c r="GS16" s="12"/>
      <c r="GT16" s="12"/>
      <c r="GU16" s="12"/>
      <c r="GV16" s="12"/>
      <c r="GW16" s="12"/>
      <c r="GX16" s="12"/>
      <c r="GY16" s="12"/>
      <c r="GZ16" s="14"/>
      <c r="HA16" s="14"/>
      <c r="HB16" s="14"/>
      <c r="HC16" s="17"/>
      <c r="HD16" s="17"/>
      <c r="HE16" s="17"/>
      <c r="HF16" s="17"/>
      <c r="HG16" s="17"/>
      <c r="HH16" s="17"/>
      <c r="HI16" s="17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4"/>
    </row>
    <row r="17" spans="1:256">
      <c r="A17" s="9">
        <v>24</v>
      </c>
      <c r="B17" s="10"/>
      <c r="C17" s="11"/>
      <c r="D17" s="11">
        <v>49</v>
      </c>
      <c r="E17" s="11">
        <v>79</v>
      </c>
      <c r="F17" s="11"/>
      <c r="G17" s="11">
        <v>13</v>
      </c>
      <c r="H17" s="11"/>
      <c r="I17" s="11"/>
      <c r="J17" s="11"/>
      <c r="K17" s="11">
        <v>4.5</v>
      </c>
      <c r="L17" s="11"/>
      <c r="M17" s="11">
        <v>33</v>
      </c>
      <c r="N17" s="11">
        <v>33</v>
      </c>
      <c r="O17" s="11">
        <v>23</v>
      </c>
      <c r="P17" s="11"/>
      <c r="Q17" s="11"/>
      <c r="R17" s="11"/>
      <c r="S17" s="11"/>
      <c r="T17" s="11"/>
      <c r="U17" s="11">
        <v>23</v>
      </c>
      <c r="V17" s="11"/>
      <c r="W17" s="11">
        <v>17</v>
      </c>
      <c r="X17" s="11"/>
      <c r="Y17" s="11"/>
      <c r="Z17" s="11"/>
      <c r="AA17" s="11"/>
      <c r="AB17" s="11">
        <v>33</v>
      </c>
      <c r="AC17" s="11"/>
      <c r="AD17" s="11"/>
      <c r="AE17" s="11"/>
      <c r="AF17" s="11"/>
      <c r="AG17" s="11"/>
      <c r="AH17" s="11"/>
      <c r="AI17" s="11">
        <v>2</v>
      </c>
      <c r="AJ17" s="11"/>
      <c r="AK17" s="11"/>
      <c r="AL17" s="11"/>
      <c r="AM17" s="11">
        <v>1.7</v>
      </c>
      <c r="AN17" s="11"/>
      <c r="AO17" s="11"/>
      <c r="AP17" s="11"/>
      <c r="AQ17" s="11"/>
      <c r="AR17" s="11"/>
      <c r="AS17" s="11"/>
      <c r="AT17" s="11">
        <v>23</v>
      </c>
      <c r="AU17" s="11">
        <v>46</v>
      </c>
      <c r="AV17" s="11">
        <v>49</v>
      </c>
      <c r="AW17" s="11">
        <v>540</v>
      </c>
      <c r="AX17" s="11">
        <v>79</v>
      </c>
      <c r="AY17" s="11">
        <v>46</v>
      </c>
      <c r="AZ17" s="11">
        <v>17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>
        <v>17</v>
      </c>
      <c r="BK17" s="11">
        <v>1.7</v>
      </c>
      <c r="BL17" s="11"/>
      <c r="BM17" s="11">
        <v>33</v>
      </c>
      <c r="BN17" s="11">
        <v>23</v>
      </c>
      <c r="BO17" s="11"/>
      <c r="BP17" s="11"/>
      <c r="BQ17" s="11"/>
      <c r="BR17" s="11"/>
      <c r="BS17" s="11">
        <v>79</v>
      </c>
      <c r="BT17" s="11"/>
      <c r="BU17" s="11"/>
      <c r="BV17" s="11"/>
      <c r="BW17" s="11">
        <v>49</v>
      </c>
      <c r="BX17" s="11">
        <v>17</v>
      </c>
      <c r="BY17" s="11"/>
      <c r="BZ17" s="11"/>
      <c r="CA17" s="11">
        <v>4.5</v>
      </c>
      <c r="CB17" s="11"/>
      <c r="CC17" s="11">
        <v>17</v>
      </c>
      <c r="CD17" s="11"/>
      <c r="CE17" s="11"/>
      <c r="CF17" s="11"/>
      <c r="CG17" s="11">
        <v>1.7</v>
      </c>
      <c r="CH17" s="11">
        <v>22</v>
      </c>
      <c r="CI17" s="11">
        <v>33</v>
      </c>
      <c r="CJ17" s="11">
        <v>17</v>
      </c>
      <c r="CK17" s="11">
        <v>23</v>
      </c>
      <c r="CL17" s="11">
        <v>2</v>
      </c>
      <c r="CM17" s="11"/>
      <c r="CN17" s="11">
        <v>17</v>
      </c>
      <c r="CO17" s="11"/>
      <c r="CP17" s="11"/>
      <c r="CQ17" s="11"/>
      <c r="CR17" s="11">
        <v>17</v>
      </c>
      <c r="CS17" s="11"/>
      <c r="CT17" s="11">
        <v>1.7</v>
      </c>
      <c r="CU17" s="11">
        <v>79</v>
      </c>
      <c r="CV17" s="11"/>
      <c r="CW17" s="11"/>
      <c r="CX17" s="11"/>
      <c r="CY17" s="11">
        <v>4.5</v>
      </c>
      <c r="CZ17" s="11"/>
      <c r="DA17" s="11">
        <v>79</v>
      </c>
      <c r="DB17" s="11"/>
      <c r="DC17" s="11"/>
      <c r="DD17" s="11">
        <v>6.8</v>
      </c>
      <c r="DE17" s="11"/>
      <c r="DF17" s="11">
        <v>130</v>
      </c>
      <c r="DG17" s="11">
        <v>46</v>
      </c>
      <c r="DH17" s="11">
        <v>7.8</v>
      </c>
      <c r="DI17" s="11"/>
      <c r="DJ17" s="11"/>
      <c r="DK17" s="11">
        <v>33</v>
      </c>
      <c r="DL17" s="11">
        <v>32</v>
      </c>
      <c r="DM17" s="11">
        <v>22</v>
      </c>
      <c r="DN17" s="11">
        <v>23</v>
      </c>
      <c r="DO17" s="11">
        <v>79</v>
      </c>
      <c r="DP17" s="11">
        <v>17</v>
      </c>
      <c r="DQ17" s="11">
        <v>17</v>
      </c>
      <c r="DR17" s="11">
        <v>17</v>
      </c>
      <c r="DS17" s="11">
        <v>79</v>
      </c>
      <c r="DT17" s="11">
        <v>23</v>
      </c>
      <c r="DU17" s="11">
        <v>23</v>
      </c>
      <c r="DV17" s="11">
        <v>49</v>
      </c>
      <c r="DW17" s="11">
        <v>17</v>
      </c>
      <c r="DX17" s="11"/>
      <c r="DY17" s="11"/>
      <c r="DZ17" s="11"/>
      <c r="EA17" s="11"/>
      <c r="EB17" s="11"/>
      <c r="EC17" s="11"/>
      <c r="ED17" s="11"/>
      <c r="EE17" s="11">
        <v>33</v>
      </c>
      <c r="EF17" s="11">
        <v>4</v>
      </c>
      <c r="EG17" s="11"/>
      <c r="EH17" s="11"/>
      <c r="EI17" s="11">
        <v>7.8</v>
      </c>
      <c r="EJ17" s="11">
        <v>2</v>
      </c>
      <c r="EK17" s="11">
        <v>1.7</v>
      </c>
      <c r="EL17" s="11">
        <v>79</v>
      </c>
      <c r="EM17" s="11">
        <v>1.7</v>
      </c>
      <c r="EN17" s="11">
        <v>33</v>
      </c>
      <c r="EO17" s="11">
        <v>33</v>
      </c>
      <c r="EP17" s="11">
        <v>4.5</v>
      </c>
      <c r="EQ17" s="11"/>
      <c r="ER17" s="11"/>
      <c r="ES17" s="11"/>
      <c r="ET17" s="11">
        <v>9.3000000000000007</v>
      </c>
      <c r="EU17" s="11"/>
      <c r="EV17" s="11">
        <v>1.7</v>
      </c>
      <c r="EW17" s="11">
        <v>33</v>
      </c>
      <c r="EX17" s="11">
        <v>2</v>
      </c>
      <c r="EY17" s="11">
        <v>17</v>
      </c>
      <c r="EZ17" s="11">
        <v>4.5</v>
      </c>
      <c r="FA17" s="11"/>
      <c r="FB17" s="11">
        <v>2</v>
      </c>
      <c r="FC17" s="11">
        <v>23</v>
      </c>
      <c r="FD17" s="11">
        <v>23</v>
      </c>
      <c r="FE17" s="11"/>
      <c r="FF17" s="11"/>
      <c r="FG17" s="11"/>
      <c r="FH17" s="11"/>
      <c r="FI17" s="11"/>
      <c r="FJ17" s="11">
        <v>23</v>
      </c>
      <c r="FK17" s="11">
        <v>7.8</v>
      </c>
      <c r="FL17" s="11">
        <v>79</v>
      </c>
      <c r="FM17" s="11">
        <v>2</v>
      </c>
      <c r="FN17" s="11"/>
      <c r="FO17" s="11">
        <v>240</v>
      </c>
      <c r="FP17" s="11">
        <v>23</v>
      </c>
      <c r="FQ17" s="11">
        <v>17</v>
      </c>
      <c r="FR17" s="11"/>
      <c r="FS17" s="12">
        <v>14</v>
      </c>
      <c r="FT17" s="12">
        <v>6.8</v>
      </c>
      <c r="FU17" s="7"/>
      <c r="FV17" s="7"/>
      <c r="FW17" s="7"/>
      <c r="FX17" s="7"/>
      <c r="FY17" s="7"/>
      <c r="FZ17" s="7"/>
      <c r="GA17" s="7"/>
      <c r="GB17" s="7">
        <v>11</v>
      </c>
      <c r="GC17" s="7"/>
      <c r="GD17" s="7">
        <v>4.5</v>
      </c>
      <c r="GE17" s="7"/>
      <c r="GF17" s="12">
        <v>1.7</v>
      </c>
      <c r="GG17" s="12">
        <v>23</v>
      </c>
      <c r="GH17" s="12"/>
      <c r="GI17" s="12">
        <v>6.8</v>
      </c>
      <c r="GJ17" s="12"/>
      <c r="GK17" s="12">
        <v>17</v>
      </c>
      <c r="GL17" s="12">
        <v>4.5</v>
      </c>
      <c r="GM17" s="12">
        <v>17</v>
      </c>
      <c r="GN17" s="12"/>
      <c r="GO17" s="12"/>
      <c r="GP17" s="13"/>
      <c r="GQ17" s="13"/>
      <c r="GR17" s="13"/>
      <c r="GS17" s="12"/>
      <c r="GT17" s="12"/>
      <c r="GU17" s="12"/>
      <c r="GV17" s="12">
        <v>79</v>
      </c>
      <c r="GW17" s="12">
        <v>22</v>
      </c>
      <c r="GX17" s="12">
        <v>4.5</v>
      </c>
      <c r="GY17" s="12"/>
      <c r="GZ17" s="12">
        <v>49</v>
      </c>
      <c r="HA17" s="12">
        <v>7.8</v>
      </c>
      <c r="HB17" s="12">
        <v>24</v>
      </c>
      <c r="HC17" s="17">
        <v>7.8</v>
      </c>
      <c r="HD17" s="17"/>
      <c r="HE17" s="17"/>
      <c r="HF17" s="17">
        <v>23</v>
      </c>
      <c r="HG17" s="17"/>
      <c r="HH17" s="17">
        <v>49</v>
      </c>
      <c r="HI17" s="17">
        <v>49</v>
      </c>
      <c r="HJ17" s="12">
        <v>17</v>
      </c>
      <c r="HK17" s="12"/>
      <c r="HL17" s="12">
        <v>13</v>
      </c>
      <c r="HM17" s="12">
        <v>11</v>
      </c>
      <c r="HN17" s="12"/>
      <c r="HO17" s="12">
        <v>23</v>
      </c>
      <c r="HP17" s="12"/>
      <c r="HQ17" s="12">
        <v>130</v>
      </c>
      <c r="HR17" s="12">
        <v>17</v>
      </c>
      <c r="HS17" s="12">
        <v>49</v>
      </c>
      <c r="HT17" s="12">
        <v>6.8</v>
      </c>
      <c r="HU17" s="12"/>
      <c r="HV17" s="12"/>
      <c r="HW17" s="12"/>
      <c r="HX17" s="12"/>
      <c r="HY17" s="12"/>
      <c r="HZ17" s="12"/>
      <c r="IA17" s="12">
        <v>240</v>
      </c>
      <c r="IB17" s="12">
        <v>6.8</v>
      </c>
      <c r="IC17" s="12"/>
      <c r="ID17" s="12"/>
      <c r="IE17" s="12">
        <v>1.8</v>
      </c>
      <c r="IF17" s="12"/>
      <c r="IG17" s="12"/>
      <c r="IH17" s="12"/>
      <c r="II17" s="12"/>
      <c r="IJ17" s="12"/>
      <c r="IK17" s="12"/>
      <c r="IL17" s="12">
        <v>79</v>
      </c>
      <c r="IM17" s="12">
        <v>17</v>
      </c>
      <c r="IN17" s="12">
        <v>79</v>
      </c>
      <c r="IO17" s="12">
        <v>7.8</v>
      </c>
      <c r="IP17" s="12"/>
      <c r="IQ17" s="12">
        <v>6.8</v>
      </c>
      <c r="IR17" s="12">
        <v>11</v>
      </c>
      <c r="IS17" s="12"/>
      <c r="IT17" s="12"/>
      <c r="IU17" s="12"/>
      <c r="IV17" s="14"/>
    </row>
    <row r="18" spans="1:256">
      <c r="A18" s="9">
        <v>25</v>
      </c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>
        <v>11</v>
      </c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>
        <v>14</v>
      </c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2"/>
      <c r="FT18" s="12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3"/>
      <c r="GQ18" s="13"/>
      <c r="GR18" s="13"/>
      <c r="GS18" s="12"/>
      <c r="GT18" s="12"/>
      <c r="GU18" s="12"/>
      <c r="GV18" s="12"/>
      <c r="GW18" s="12"/>
      <c r="GX18" s="12"/>
      <c r="GY18" s="12"/>
      <c r="GZ18" s="14"/>
      <c r="HA18" s="14"/>
      <c r="HB18" s="14"/>
      <c r="HC18" s="17"/>
      <c r="HD18" s="17"/>
      <c r="HE18" s="17"/>
      <c r="HF18" s="17"/>
      <c r="HG18" s="17"/>
      <c r="HH18" s="17"/>
      <c r="HI18" s="17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4"/>
    </row>
    <row r="19" spans="1:256">
      <c r="A19" s="9">
        <v>27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>
        <v>23</v>
      </c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2"/>
      <c r="FT19" s="12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3"/>
      <c r="GQ19" s="13"/>
      <c r="GR19" s="13"/>
      <c r="GS19" s="12"/>
      <c r="GT19" s="12"/>
      <c r="GU19" s="12"/>
      <c r="GV19" s="12"/>
      <c r="GW19" s="12"/>
      <c r="GX19" s="12"/>
      <c r="GY19" s="12"/>
      <c r="GZ19" s="14"/>
      <c r="HA19" s="14"/>
      <c r="HB19" s="14"/>
      <c r="HC19" s="17"/>
      <c r="HD19" s="17"/>
      <c r="HE19" s="17"/>
      <c r="HF19" s="17"/>
      <c r="HG19" s="17"/>
      <c r="HH19" s="17"/>
      <c r="HI19" s="17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4"/>
    </row>
    <row r="20" spans="1:256">
      <c r="A20" s="9">
        <v>28</v>
      </c>
      <c r="B20" s="10"/>
      <c r="C20" s="11"/>
      <c r="D20" s="11"/>
      <c r="E20" s="11"/>
      <c r="F20" s="11"/>
      <c r="G20" s="11">
        <v>33</v>
      </c>
      <c r="H20" s="11">
        <v>7.8</v>
      </c>
      <c r="I20" s="11"/>
      <c r="J20" s="11"/>
      <c r="K20" s="11">
        <v>7.8</v>
      </c>
      <c r="L20" s="11">
        <v>13</v>
      </c>
      <c r="M20" s="11">
        <v>170</v>
      </c>
      <c r="N20" s="11">
        <v>79</v>
      </c>
      <c r="O20" s="11">
        <v>17</v>
      </c>
      <c r="P20" s="11"/>
      <c r="Q20" s="11"/>
      <c r="R20" s="11"/>
      <c r="S20" s="11"/>
      <c r="T20" s="11"/>
      <c r="U20" s="11"/>
      <c r="V20" s="11"/>
      <c r="W20" s="11">
        <v>23</v>
      </c>
      <c r="X20" s="11"/>
      <c r="Y20" s="11"/>
      <c r="Z20" s="11"/>
      <c r="AA20" s="11">
        <v>79</v>
      </c>
      <c r="AB20" s="11">
        <v>22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>
        <v>13</v>
      </c>
      <c r="AN20" s="11">
        <v>49</v>
      </c>
      <c r="AO20" s="11">
        <v>13</v>
      </c>
      <c r="AP20" s="11"/>
      <c r="AQ20" s="11"/>
      <c r="AR20" s="11"/>
      <c r="AS20" s="11"/>
      <c r="AT20" s="11">
        <v>240</v>
      </c>
      <c r="AU20" s="11">
        <v>79</v>
      </c>
      <c r="AV20" s="11">
        <v>11</v>
      </c>
      <c r="AW20" s="11">
        <v>79</v>
      </c>
      <c r="AX20" s="11">
        <v>17</v>
      </c>
      <c r="AY20" s="11">
        <v>170</v>
      </c>
      <c r="AZ20" s="11">
        <v>49</v>
      </c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>
        <v>4.5</v>
      </c>
      <c r="BL20" s="11"/>
      <c r="BM20" s="11"/>
      <c r="BN20" s="11">
        <v>22</v>
      </c>
      <c r="BO20" s="11"/>
      <c r="BP20" s="11"/>
      <c r="BQ20" s="11"/>
      <c r="BR20" s="11"/>
      <c r="BS20" s="11"/>
      <c r="BT20" s="11"/>
      <c r="BU20" s="11"/>
      <c r="BV20" s="11"/>
      <c r="BW20" s="11">
        <v>49</v>
      </c>
      <c r="BX20" s="11">
        <v>23</v>
      </c>
      <c r="BY20" s="11"/>
      <c r="BZ20" s="11"/>
      <c r="CA20" s="11">
        <v>17</v>
      </c>
      <c r="CB20" s="11"/>
      <c r="CC20" s="11"/>
      <c r="CD20" s="11"/>
      <c r="CE20" s="11"/>
      <c r="CF20" s="11"/>
      <c r="CG20" s="11">
        <v>11</v>
      </c>
      <c r="CH20" s="11">
        <v>33</v>
      </c>
      <c r="CI20" s="11">
        <v>33</v>
      </c>
      <c r="CJ20" s="11">
        <v>110</v>
      </c>
      <c r="CK20" s="11">
        <v>33</v>
      </c>
      <c r="CL20" s="11">
        <v>2</v>
      </c>
      <c r="CM20" s="11"/>
      <c r="CN20" s="11">
        <v>13</v>
      </c>
      <c r="CO20" s="11"/>
      <c r="CP20" s="11"/>
      <c r="CQ20" s="11"/>
      <c r="CR20" s="11"/>
      <c r="CS20" s="11"/>
      <c r="CT20" s="11">
        <v>2</v>
      </c>
      <c r="CU20" s="11">
        <v>79</v>
      </c>
      <c r="CV20" s="11"/>
      <c r="CW20" s="11"/>
      <c r="CX20" s="11"/>
      <c r="CY20" s="11">
        <v>49</v>
      </c>
      <c r="CZ20" s="11"/>
      <c r="DA20" s="11"/>
      <c r="DB20" s="11"/>
      <c r="DC20" s="11"/>
      <c r="DD20" s="11">
        <v>23</v>
      </c>
      <c r="DE20" s="11"/>
      <c r="DF20" s="11">
        <v>23</v>
      </c>
      <c r="DG20" s="11">
        <v>17</v>
      </c>
      <c r="DH20" s="11">
        <v>17</v>
      </c>
      <c r="DI20" s="11"/>
      <c r="DJ20" s="11"/>
      <c r="DK20" s="11"/>
      <c r="DL20" s="11"/>
      <c r="DM20" s="11"/>
      <c r="DN20" s="11"/>
      <c r="DO20" s="11">
        <v>17</v>
      </c>
      <c r="DP20" s="11"/>
      <c r="DQ20" s="11">
        <v>13</v>
      </c>
      <c r="DR20" s="11">
        <v>31</v>
      </c>
      <c r="DS20" s="11"/>
      <c r="DT20" s="11"/>
      <c r="DU20" s="11">
        <v>49</v>
      </c>
      <c r="DV20" s="11">
        <v>70</v>
      </c>
      <c r="DW20" s="11">
        <v>23</v>
      </c>
      <c r="DX20" s="11"/>
      <c r="DY20" s="11"/>
      <c r="DZ20" s="11"/>
      <c r="EA20" s="11"/>
      <c r="EB20" s="11"/>
      <c r="EC20" s="11"/>
      <c r="ED20" s="11"/>
      <c r="EE20" s="11">
        <v>49</v>
      </c>
      <c r="EF20" s="11">
        <v>7.8</v>
      </c>
      <c r="EG20" s="11"/>
      <c r="EH20" s="11"/>
      <c r="EI20" s="11">
        <v>4.5</v>
      </c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>
        <v>13</v>
      </c>
      <c r="EU20" s="11"/>
      <c r="EV20" s="11"/>
      <c r="EW20" s="11"/>
      <c r="EX20" s="11"/>
      <c r="EY20" s="11"/>
      <c r="EZ20" s="11">
        <v>7.8</v>
      </c>
      <c r="FA20" s="11">
        <v>2</v>
      </c>
      <c r="FB20" s="11"/>
      <c r="FC20" s="11"/>
      <c r="FD20" s="11">
        <v>22</v>
      </c>
      <c r="FE20" s="11"/>
      <c r="FF20" s="11"/>
      <c r="FG20" s="11">
        <v>2</v>
      </c>
      <c r="FH20" s="11"/>
      <c r="FI20" s="11"/>
      <c r="FJ20" s="11">
        <v>17</v>
      </c>
      <c r="FK20" s="11"/>
      <c r="FL20" s="11"/>
      <c r="FM20" s="11"/>
      <c r="FN20" s="11"/>
      <c r="FO20" s="11"/>
      <c r="FP20" s="11"/>
      <c r="FQ20" s="11"/>
      <c r="FR20" s="11"/>
      <c r="FS20" s="12"/>
      <c r="FT20" s="12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12"/>
      <c r="GG20" s="12"/>
      <c r="GH20" s="12"/>
      <c r="GI20" s="12">
        <v>27</v>
      </c>
      <c r="GJ20" s="12"/>
      <c r="GK20" s="12">
        <v>33</v>
      </c>
      <c r="GL20" s="12">
        <v>23</v>
      </c>
      <c r="GM20" s="12">
        <v>13</v>
      </c>
      <c r="GN20" s="12"/>
      <c r="GO20" s="12"/>
      <c r="GP20" s="13"/>
      <c r="GQ20" s="13"/>
      <c r="GR20" s="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7"/>
      <c r="HD20" s="17"/>
      <c r="HE20" s="17"/>
      <c r="HF20" s="17"/>
      <c r="HG20" s="17"/>
      <c r="HH20" s="17"/>
      <c r="HI20" s="17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4"/>
    </row>
    <row r="21" spans="1:256">
      <c r="A21" s="9">
        <v>35</v>
      </c>
      <c r="B21" s="10"/>
      <c r="C21" s="11">
        <v>350</v>
      </c>
      <c r="D21" s="11"/>
      <c r="E21" s="11"/>
      <c r="F21" s="11">
        <v>49</v>
      </c>
      <c r="G21" s="11">
        <v>79</v>
      </c>
      <c r="H21" s="11">
        <v>33</v>
      </c>
      <c r="I21" s="11">
        <v>33</v>
      </c>
      <c r="J21" s="11">
        <v>4.5</v>
      </c>
      <c r="K21" s="11">
        <v>4.5</v>
      </c>
      <c r="L21" s="11">
        <v>4.5</v>
      </c>
      <c r="M21" s="11">
        <v>130</v>
      </c>
      <c r="N21" s="11">
        <v>79</v>
      </c>
      <c r="O21" s="11">
        <v>17</v>
      </c>
      <c r="P21" s="11"/>
      <c r="Q21" s="11"/>
      <c r="R21" s="11"/>
      <c r="S21" s="11"/>
      <c r="T21" s="11">
        <v>7.8</v>
      </c>
      <c r="U21" s="11"/>
      <c r="V21" s="11">
        <v>130</v>
      </c>
      <c r="W21" s="11">
        <v>4.5</v>
      </c>
      <c r="X21" s="11">
        <v>33</v>
      </c>
      <c r="Y21" s="11">
        <v>4.5</v>
      </c>
      <c r="Z21" s="11">
        <v>79</v>
      </c>
      <c r="AA21" s="11">
        <v>79</v>
      </c>
      <c r="AB21" s="11">
        <v>49</v>
      </c>
      <c r="AC21" s="11">
        <v>14</v>
      </c>
      <c r="AD21" s="11">
        <v>49</v>
      </c>
      <c r="AE21" s="11">
        <v>27</v>
      </c>
      <c r="AF21" s="11">
        <v>23</v>
      </c>
      <c r="AG21" s="11">
        <v>13</v>
      </c>
      <c r="AH21" s="11">
        <v>130</v>
      </c>
      <c r="AI21" s="11">
        <v>4.5</v>
      </c>
      <c r="AJ21" s="11">
        <v>4.5</v>
      </c>
      <c r="AK21" s="11">
        <v>2</v>
      </c>
      <c r="AL21" s="11">
        <v>2</v>
      </c>
      <c r="AM21" s="11">
        <v>2</v>
      </c>
      <c r="AN21" s="11">
        <v>49</v>
      </c>
      <c r="AO21" s="11">
        <v>7.8</v>
      </c>
      <c r="AP21" s="11">
        <v>240</v>
      </c>
      <c r="AQ21" s="11">
        <v>130</v>
      </c>
      <c r="AR21" s="11">
        <v>23</v>
      </c>
      <c r="AS21" s="11">
        <v>23</v>
      </c>
      <c r="AT21" s="11">
        <v>79</v>
      </c>
      <c r="AU21" s="11">
        <v>34</v>
      </c>
      <c r="AV21" s="11">
        <v>223</v>
      </c>
      <c r="AW21" s="11">
        <v>130</v>
      </c>
      <c r="AX21" s="11">
        <v>110</v>
      </c>
      <c r="AY21" s="11">
        <v>130</v>
      </c>
      <c r="AZ21" s="11">
        <v>21</v>
      </c>
      <c r="BA21" s="11">
        <v>7.8</v>
      </c>
      <c r="BB21" s="11">
        <v>6.8</v>
      </c>
      <c r="BC21" s="11">
        <v>17</v>
      </c>
      <c r="BD21" s="11">
        <v>49</v>
      </c>
      <c r="BE21" s="11"/>
      <c r="BF21" s="11">
        <v>130</v>
      </c>
      <c r="BG21" s="11">
        <v>4.5</v>
      </c>
      <c r="BH21" s="11">
        <v>2</v>
      </c>
      <c r="BI21" s="11">
        <v>1.7</v>
      </c>
      <c r="BJ21" s="11">
        <v>7.8</v>
      </c>
      <c r="BK21" s="11">
        <v>6.8</v>
      </c>
      <c r="BL21" s="11">
        <v>17</v>
      </c>
      <c r="BM21" s="11">
        <v>70</v>
      </c>
      <c r="BN21" s="11">
        <v>6.8</v>
      </c>
      <c r="BO21" s="11"/>
      <c r="BP21" s="11"/>
      <c r="BQ21" s="11"/>
      <c r="BR21" s="11">
        <v>49</v>
      </c>
      <c r="BS21" s="11">
        <v>33</v>
      </c>
      <c r="BT21" s="11">
        <v>49</v>
      </c>
      <c r="BU21" s="11">
        <v>70</v>
      </c>
      <c r="BV21" s="11">
        <v>11</v>
      </c>
      <c r="BW21" s="11">
        <v>22</v>
      </c>
      <c r="BX21" s="11">
        <v>22</v>
      </c>
      <c r="BY21" s="11"/>
      <c r="BZ21" s="11">
        <v>4.5</v>
      </c>
      <c r="CA21" s="11">
        <v>6.8</v>
      </c>
      <c r="CB21" s="11">
        <v>49</v>
      </c>
      <c r="CC21" s="11"/>
      <c r="CD21" s="11">
        <v>49</v>
      </c>
      <c r="CE21" s="11"/>
      <c r="CF21" s="11"/>
      <c r="CG21" s="11">
        <v>7.8</v>
      </c>
      <c r="CH21" s="11">
        <v>49</v>
      </c>
      <c r="CI21" s="11">
        <v>13</v>
      </c>
      <c r="CJ21" s="11">
        <v>17</v>
      </c>
      <c r="CK21" s="11">
        <v>31</v>
      </c>
      <c r="CL21" s="11">
        <v>4.5</v>
      </c>
      <c r="CM21" s="11"/>
      <c r="CN21" s="11"/>
      <c r="CO21" s="11"/>
      <c r="CP21" s="11">
        <v>49</v>
      </c>
      <c r="CQ21" s="11">
        <v>1.7</v>
      </c>
      <c r="CR21" s="11">
        <v>79</v>
      </c>
      <c r="CS21" s="11">
        <v>23</v>
      </c>
      <c r="CT21" s="11">
        <v>7.8</v>
      </c>
      <c r="CU21" s="11">
        <v>79</v>
      </c>
      <c r="CV21" s="11">
        <v>33</v>
      </c>
      <c r="CW21" s="11"/>
      <c r="CX21" s="11"/>
      <c r="CY21" s="11">
        <v>11</v>
      </c>
      <c r="CZ21" s="11"/>
      <c r="DA21" s="11">
        <v>33</v>
      </c>
      <c r="DB21" s="11"/>
      <c r="DC21" s="11"/>
      <c r="DD21" s="11">
        <v>7.8</v>
      </c>
      <c r="DE21" s="11"/>
      <c r="DF21" s="11">
        <v>350</v>
      </c>
      <c r="DG21" s="11">
        <v>130</v>
      </c>
      <c r="DH21" s="11">
        <v>26</v>
      </c>
      <c r="DI21" s="11"/>
      <c r="DJ21" s="11">
        <v>7.8</v>
      </c>
      <c r="DK21" s="11">
        <v>49</v>
      </c>
      <c r="DL21" s="11">
        <v>49</v>
      </c>
      <c r="DM21" s="11"/>
      <c r="DN21" s="11">
        <v>130</v>
      </c>
      <c r="DO21" s="11">
        <v>21</v>
      </c>
      <c r="DP21" s="11">
        <v>79</v>
      </c>
      <c r="DQ21" s="11">
        <v>49</v>
      </c>
      <c r="DR21" s="11">
        <v>49</v>
      </c>
      <c r="DS21" s="11">
        <v>240</v>
      </c>
      <c r="DT21" s="11">
        <v>49</v>
      </c>
      <c r="DU21" s="11">
        <v>70</v>
      </c>
      <c r="DV21" s="11">
        <v>13</v>
      </c>
      <c r="DW21" s="11">
        <v>11</v>
      </c>
      <c r="DX21" s="11"/>
      <c r="DY21" s="11"/>
      <c r="DZ21" s="11">
        <v>70</v>
      </c>
      <c r="EA21" s="11"/>
      <c r="EB21" s="11">
        <v>11</v>
      </c>
      <c r="EC21" s="11"/>
      <c r="ED21" s="11"/>
      <c r="EE21" s="11">
        <v>33</v>
      </c>
      <c r="EF21" s="11">
        <v>7.8</v>
      </c>
      <c r="EG21" s="11"/>
      <c r="EH21" s="11"/>
      <c r="EI21" s="11">
        <v>11</v>
      </c>
      <c r="EJ21" s="11">
        <v>7.8</v>
      </c>
      <c r="EK21" s="11">
        <v>1.7</v>
      </c>
      <c r="EL21" s="11">
        <v>49</v>
      </c>
      <c r="EM21" s="11">
        <v>1.8</v>
      </c>
      <c r="EN21" s="11"/>
      <c r="EO21" s="11">
        <v>23</v>
      </c>
      <c r="EP21" s="11">
        <v>1.7</v>
      </c>
      <c r="EQ21" s="11"/>
      <c r="ER21" s="11">
        <v>350</v>
      </c>
      <c r="ES21" s="11">
        <v>13</v>
      </c>
      <c r="ET21" s="11">
        <v>6.8</v>
      </c>
      <c r="EU21" s="11">
        <v>11</v>
      </c>
      <c r="EV21" s="11">
        <v>2</v>
      </c>
      <c r="EW21" s="11">
        <v>79</v>
      </c>
      <c r="EX21" s="11">
        <v>7.8</v>
      </c>
      <c r="EY21" s="11">
        <v>1.7</v>
      </c>
      <c r="EZ21" s="11">
        <v>4.5</v>
      </c>
      <c r="FA21" s="11">
        <v>1.8</v>
      </c>
      <c r="FB21" s="11">
        <v>1.7</v>
      </c>
      <c r="FC21" s="11">
        <v>4.5</v>
      </c>
      <c r="FD21" s="11">
        <v>49</v>
      </c>
      <c r="FE21" s="11">
        <v>170</v>
      </c>
      <c r="FF21" s="11">
        <v>7.8</v>
      </c>
      <c r="FG21" s="11">
        <v>49</v>
      </c>
      <c r="FH21" s="11">
        <v>46</v>
      </c>
      <c r="FI21" s="11">
        <v>6.8</v>
      </c>
      <c r="FJ21" s="11">
        <v>49</v>
      </c>
      <c r="FK21" s="11">
        <v>26</v>
      </c>
      <c r="FL21" s="11">
        <v>540</v>
      </c>
      <c r="FM21" s="11">
        <v>33</v>
      </c>
      <c r="FN21" s="11"/>
      <c r="FO21" s="11">
        <v>350</v>
      </c>
      <c r="FP21" s="11"/>
      <c r="FQ21" s="11">
        <v>23</v>
      </c>
      <c r="FR21" s="11"/>
      <c r="FS21" s="12">
        <v>110</v>
      </c>
      <c r="FT21" s="12">
        <v>11</v>
      </c>
      <c r="FU21" s="7"/>
      <c r="FV21" s="7">
        <v>79</v>
      </c>
      <c r="FW21" s="7"/>
      <c r="FX21" s="7">
        <v>2</v>
      </c>
      <c r="FY21" s="7">
        <v>6.8</v>
      </c>
      <c r="FZ21" s="7">
        <v>1.7</v>
      </c>
      <c r="GA21" s="7"/>
      <c r="GB21" s="7">
        <v>4</v>
      </c>
      <c r="GC21" s="7"/>
      <c r="GD21" s="7">
        <v>6.8</v>
      </c>
      <c r="GE21" s="7">
        <v>1.7</v>
      </c>
      <c r="GF21" s="12">
        <v>1.7</v>
      </c>
      <c r="GG21" s="12"/>
      <c r="GH21" s="12">
        <v>33</v>
      </c>
      <c r="GI21" s="12">
        <v>17</v>
      </c>
      <c r="GJ21" s="12"/>
      <c r="GK21" s="12">
        <v>49</v>
      </c>
      <c r="GL21" s="12">
        <v>23</v>
      </c>
      <c r="GM21" s="12">
        <v>13</v>
      </c>
      <c r="GN21" s="12"/>
      <c r="GO21" s="12"/>
      <c r="GP21" s="13"/>
      <c r="GQ21" s="13"/>
      <c r="GR21" s="13"/>
      <c r="GS21" s="12">
        <v>130</v>
      </c>
      <c r="GT21" s="12">
        <v>49</v>
      </c>
      <c r="GU21" s="12"/>
      <c r="GV21" s="12">
        <v>280</v>
      </c>
      <c r="GW21" s="12">
        <v>46</v>
      </c>
      <c r="GX21" s="12">
        <v>33</v>
      </c>
      <c r="GY21" s="12">
        <v>7.8</v>
      </c>
      <c r="GZ21" s="12">
        <v>49</v>
      </c>
      <c r="HA21" s="12">
        <v>23</v>
      </c>
      <c r="HB21" s="12"/>
      <c r="HC21" s="17">
        <v>17</v>
      </c>
      <c r="HD21" s="17">
        <v>26</v>
      </c>
      <c r="HE21" s="17">
        <v>33</v>
      </c>
      <c r="HF21" s="17">
        <v>13</v>
      </c>
      <c r="HG21" s="17"/>
      <c r="HH21" s="17">
        <v>27</v>
      </c>
      <c r="HI21" s="17">
        <v>130</v>
      </c>
      <c r="HJ21" s="12">
        <v>7.8</v>
      </c>
      <c r="HK21" s="12"/>
      <c r="HL21" s="12">
        <v>13</v>
      </c>
      <c r="HM21" s="12">
        <v>79</v>
      </c>
      <c r="HN21" s="12">
        <v>4.5</v>
      </c>
      <c r="HO21" s="12">
        <v>11</v>
      </c>
      <c r="HP21" s="12">
        <v>17</v>
      </c>
      <c r="HQ21" s="12">
        <v>170</v>
      </c>
      <c r="HR21" s="12">
        <v>23</v>
      </c>
      <c r="HS21" s="12">
        <v>130</v>
      </c>
      <c r="HT21" s="12"/>
      <c r="HU21" s="12">
        <v>79</v>
      </c>
      <c r="HV21" s="12">
        <v>22</v>
      </c>
      <c r="HW21" s="12">
        <v>49</v>
      </c>
      <c r="HX21" s="12">
        <v>23</v>
      </c>
      <c r="HY21" s="12">
        <v>17</v>
      </c>
      <c r="HZ21" s="12"/>
      <c r="IA21" s="12">
        <v>46</v>
      </c>
      <c r="IB21" s="12">
        <v>33</v>
      </c>
      <c r="IC21" s="12">
        <v>33</v>
      </c>
      <c r="ID21" s="12"/>
      <c r="IE21" s="12">
        <v>13</v>
      </c>
      <c r="IF21" s="12"/>
      <c r="IG21" s="12"/>
      <c r="IH21" s="12"/>
      <c r="II21" s="12">
        <v>31</v>
      </c>
      <c r="IJ21" s="12">
        <v>17</v>
      </c>
      <c r="IK21" s="12">
        <v>1.7</v>
      </c>
      <c r="IL21" s="12">
        <v>14</v>
      </c>
      <c r="IM21" s="12">
        <v>79</v>
      </c>
      <c r="IN21" s="12">
        <v>33</v>
      </c>
      <c r="IO21" s="12">
        <v>7.8</v>
      </c>
      <c r="IP21" s="12"/>
      <c r="IQ21" s="12">
        <v>46</v>
      </c>
      <c r="IR21" s="12">
        <v>11</v>
      </c>
      <c r="IS21" s="12"/>
      <c r="IT21" s="12"/>
      <c r="IU21" s="12"/>
      <c r="IV21" s="14"/>
    </row>
    <row r="22" spans="1:256">
      <c r="A22" s="8">
        <v>41</v>
      </c>
      <c r="B22" s="8" t="s">
        <v>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12"/>
      <c r="FT22" s="12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3">
        <v>70</v>
      </c>
      <c r="GQ22" s="13">
        <v>95</v>
      </c>
      <c r="GR22" s="13">
        <v>22</v>
      </c>
      <c r="GS22" s="12"/>
      <c r="GT22" s="12"/>
      <c r="GU22" s="12"/>
      <c r="GV22" s="12"/>
      <c r="GW22" s="12"/>
      <c r="GX22" s="12"/>
      <c r="GY22" s="12"/>
      <c r="GZ22" s="14"/>
      <c r="HA22" s="14"/>
      <c r="HB22" s="14"/>
      <c r="HC22" s="17"/>
      <c r="HD22" s="17"/>
      <c r="HE22" s="17"/>
      <c r="HF22" s="17"/>
      <c r="HG22" s="17"/>
      <c r="HH22" s="18"/>
      <c r="HI22" s="1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6">
      <c r="A23" s="9">
        <v>41</v>
      </c>
      <c r="B23" s="10"/>
      <c r="C23" s="11">
        <v>540</v>
      </c>
      <c r="D23" s="11"/>
      <c r="E23" s="11"/>
      <c r="F23" s="11">
        <v>79</v>
      </c>
      <c r="G23" s="11"/>
      <c r="H23" s="11">
        <v>13</v>
      </c>
      <c r="I23" s="11">
        <v>350</v>
      </c>
      <c r="J23" s="11">
        <v>7.8</v>
      </c>
      <c r="K23" s="11">
        <v>130</v>
      </c>
      <c r="L23" s="11">
        <v>22</v>
      </c>
      <c r="M23" s="11"/>
      <c r="N23" s="11"/>
      <c r="O23" s="11"/>
      <c r="P23" s="11">
        <v>33</v>
      </c>
      <c r="Q23" s="11">
        <v>49</v>
      </c>
      <c r="R23" s="11">
        <v>920</v>
      </c>
      <c r="S23" s="11">
        <v>23</v>
      </c>
      <c r="T23" s="11"/>
      <c r="U23" s="11"/>
      <c r="V23" s="11">
        <v>130</v>
      </c>
      <c r="W23" s="11"/>
      <c r="X23" s="11"/>
      <c r="Y23" s="11">
        <v>17</v>
      </c>
      <c r="Z23" s="11">
        <v>1600</v>
      </c>
      <c r="AA23" s="11"/>
      <c r="AB23" s="11"/>
      <c r="AC23" s="11">
        <v>110</v>
      </c>
      <c r="AD23" s="11">
        <v>79</v>
      </c>
      <c r="AE23" s="11">
        <v>33</v>
      </c>
      <c r="AF23" s="11">
        <v>33</v>
      </c>
      <c r="AG23" s="11">
        <v>70</v>
      </c>
      <c r="AH23" s="11">
        <v>130</v>
      </c>
      <c r="AI23" s="11">
        <v>49</v>
      </c>
      <c r="AJ23" s="11"/>
      <c r="AK23" s="11"/>
      <c r="AL23" s="11"/>
      <c r="AM23" s="11"/>
      <c r="AN23" s="11">
        <v>2</v>
      </c>
      <c r="AO23" s="11"/>
      <c r="AP23" s="11">
        <v>920</v>
      </c>
      <c r="AQ23" s="11">
        <v>70</v>
      </c>
      <c r="AR23" s="11">
        <v>17</v>
      </c>
      <c r="AS23" s="11">
        <v>49</v>
      </c>
      <c r="AT23" s="11"/>
      <c r="AU23" s="11"/>
      <c r="AV23" s="11"/>
      <c r="AW23" s="11"/>
      <c r="AX23" s="11">
        <v>46</v>
      </c>
      <c r="AY23" s="11">
        <v>540</v>
      </c>
      <c r="AZ23" s="11"/>
      <c r="BA23" s="11">
        <v>140</v>
      </c>
      <c r="BB23" s="11">
        <v>130</v>
      </c>
      <c r="BC23" s="11">
        <v>33</v>
      </c>
      <c r="BD23" s="11">
        <v>70</v>
      </c>
      <c r="BE23" s="11">
        <v>13</v>
      </c>
      <c r="BF23" s="11"/>
      <c r="BG23" s="11"/>
      <c r="BH23" s="11">
        <v>7.8</v>
      </c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>
        <v>22</v>
      </c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>
        <v>27</v>
      </c>
      <c r="DF23" s="11"/>
      <c r="DG23" s="11"/>
      <c r="DH23" s="11"/>
      <c r="DI23" s="11">
        <v>46</v>
      </c>
      <c r="DJ23" s="11">
        <v>17</v>
      </c>
      <c r="DK23" s="11">
        <v>130</v>
      </c>
      <c r="DL23" s="11">
        <v>240</v>
      </c>
      <c r="DM23" s="11">
        <v>110</v>
      </c>
      <c r="DN23" s="11">
        <v>130</v>
      </c>
      <c r="DO23" s="11"/>
      <c r="DP23" s="11">
        <v>350</v>
      </c>
      <c r="DQ23" s="11">
        <v>49</v>
      </c>
      <c r="DR23" s="11">
        <v>3</v>
      </c>
      <c r="DS23" s="11"/>
      <c r="DT23" s="11"/>
      <c r="DU23" s="11">
        <v>170</v>
      </c>
      <c r="DV23" s="11">
        <v>23</v>
      </c>
      <c r="DW23" s="11">
        <v>79</v>
      </c>
      <c r="DX23" s="11">
        <v>46</v>
      </c>
      <c r="DY23" s="11">
        <v>130</v>
      </c>
      <c r="DZ23" s="11"/>
      <c r="EA23" s="11"/>
      <c r="EB23" s="11"/>
      <c r="EC23" s="11"/>
      <c r="ED23" s="11">
        <v>4.5</v>
      </c>
      <c r="EE23" s="11"/>
      <c r="EF23" s="11"/>
      <c r="EG23" s="11">
        <v>33</v>
      </c>
      <c r="EH23" s="11">
        <v>140</v>
      </c>
      <c r="EI23" s="11"/>
      <c r="EJ23" s="11">
        <v>6.8</v>
      </c>
      <c r="EK23" s="11">
        <v>22</v>
      </c>
      <c r="EL23" s="11"/>
      <c r="EM23" s="10"/>
      <c r="EN23" s="10"/>
      <c r="EO23" s="11"/>
      <c r="EP23" s="11"/>
      <c r="EQ23" s="11"/>
      <c r="ER23" s="11"/>
      <c r="ES23" s="11"/>
      <c r="ET23" s="11">
        <v>130</v>
      </c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>
        <v>170</v>
      </c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2">
        <v>350</v>
      </c>
      <c r="FT23" s="12">
        <v>70</v>
      </c>
      <c r="FU23" s="7">
        <v>33</v>
      </c>
      <c r="FV23" s="7">
        <v>130</v>
      </c>
      <c r="FW23" s="7">
        <v>33</v>
      </c>
      <c r="FX23" s="7"/>
      <c r="FY23" s="7"/>
      <c r="FZ23" s="7"/>
      <c r="GA23" s="7"/>
      <c r="GB23" s="7"/>
      <c r="GC23" s="7"/>
      <c r="GD23" s="7"/>
      <c r="GE23" s="7"/>
      <c r="GF23" s="12"/>
      <c r="GG23" s="12"/>
      <c r="GH23" s="12"/>
      <c r="GI23" s="12"/>
      <c r="GJ23" s="12"/>
      <c r="GK23" s="12"/>
      <c r="GL23" s="12"/>
      <c r="GM23" s="12"/>
      <c r="GN23" s="12"/>
      <c r="GO23" s="12">
        <v>17</v>
      </c>
      <c r="GP23" s="13"/>
      <c r="GQ23" s="13"/>
      <c r="GR23" s="13"/>
      <c r="GS23" s="12"/>
      <c r="GT23" s="12"/>
      <c r="GU23" s="12"/>
      <c r="GV23" s="12"/>
      <c r="GW23" s="12"/>
      <c r="GX23" s="12"/>
      <c r="GY23" s="12"/>
      <c r="GZ23" s="14"/>
      <c r="HA23" s="14"/>
      <c r="HB23" s="14"/>
      <c r="HC23" s="17"/>
      <c r="HD23" s="17"/>
      <c r="HE23" s="17"/>
      <c r="HF23" s="17"/>
      <c r="HG23" s="17"/>
      <c r="HH23" s="17"/>
      <c r="HI23" s="17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4"/>
    </row>
    <row r="24" spans="1:256">
      <c r="A24" s="9">
        <v>55</v>
      </c>
      <c r="B24" s="10" t="s">
        <v>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>
        <v>7.8</v>
      </c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2"/>
      <c r="FT24" s="12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3"/>
      <c r="GQ24" s="13"/>
      <c r="GR24" s="13"/>
      <c r="GS24" s="12"/>
      <c r="GT24" s="12"/>
      <c r="GU24" s="12"/>
      <c r="GV24" s="12"/>
      <c r="GW24" s="12"/>
      <c r="GX24" s="12"/>
      <c r="GY24" s="12"/>
      <c r="GZ24" s="14"/>
      <c r="HA24" s="14"/>
      <c r="HB24" s="14"/>
      <c r="HC24" s="17"/>
      <c r="HD24" s="17"/>
      <c r="HE24" s="17"/>
      <c r="HF24" s="17"/>
      <c r="HG24" s="17"/>
      <c r="HH24" s="17"/>
      <c r="HI24" s="17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4"/>
    </row>
    <row r="25" spans="1:256">
      <c r="A25" s="9">
        <v>55</v>
      </c>
      <c r="B25" s="10"/>
      <c r="C25" s="11">
        <v>240</v>
      </c>
      <c r="D25" s="11"/>
      <c r="E25" s="11"/>
      <c r="F25" s="11">
        <v>79</v>
      </c>
      <c r="G25" s="11">
        <v>13</v>
      </c>
      <c r="H25" s="11">
        <v>7.8</v>
      </c>
      <c r="I25" s="11">
        <v>4.5</v>
      </c>
      <c r="J25" s="11">
        <v>4.5</v>
      </c>
      <c r="K25" s="11">
        <v>4.8</v>
      </c>
      <c r="L25" s="11">
        <v>23</v>
      </c>
      <c r="M25" s="11"/>
      <c r="N25" s="11">
        <v>49</v>
      </c>
      <c r="O25" s="11">
        <v>13</v>
      </c>
      <c r="P25" s="11"/>
      <c r="Q25" s="11"/>
      <c r="R25" s="11"/>
      <c r="S25" s="11"/>
      <c r="T25" s="11">
        <v>31</v>
      </c>
      <c r="U25" s="11">
        <v>4.5</v>
      </c>
      <c r="V25" s="11">
        <v>33</v>
      </c>
      <c r="W25" s="11">
        <v>4.5</v>
      </c>
      <c r="X25" s="11">
        <v>31</v>
      </c>
      <c r="Y25" s="11">
        <v>4.5</v>
      </c>
      <c r="Z25" s="11">
        <v>350</v>
      </c>
      <c r="AA25" s="11"/>
      <c r="AB25" s="11">
        <v>22</v>
      </c>
      <c r="AC25" s="11">
        <v>22</v>
      </c>
      <c r="AD25" s="11">
        <v>17</v>
      </c>
      <c r="AE25" s="11">
        <v>17</v>
      </c>
      <c r="AF25" s="11">
        <v>17</v>
      </c>
      <c r="AG25" s="11">
        <v>49</v>
      </c>
      <c r="AH25" s="11">
        <v>130</v>
      </c>
      <c r="AI25" s="11">
        <v>7.8</v>
      </c>
      <c r="AJ25" s="11">
        <v>49</v>
      </c>
      <c r="AK25" s="11">
        <v>2</v>
      </c>
      <c r="AL25" s="11">
        <v>2</v>
      </c>
      <c r="AM25" s="11">
        <v>17</v>
      </c>
      <c r="AN25" s="11">
        <v>49</v>
      </c>
      <c r="AO25" s="11">
        <v>1.7</v>
      </c>
      <c r="AP25" s="11">
        <v>33</v>
      </c>
      <c r="AQ25" s="11">
        <v>33</v>
      </c>
      <c r="AR25" s="11">
        <v>13</v>
      </c>
      <c r="AS25" s="11">
        <v>13</v>
      </c>
      <c r="AT25" s="11">
        <v>130</v>
      </c>
      <c r="AU25" s="11">
        <v>17</v>
      </c>
      <c r="AV25" s="11">
        <v>22</v>
      </c>
      <c r="AW25" s="11">
        <v>1600</v>
      </c>
      <c r="AX25" s="11">
        <v>70</v>
      </c>
      <c r="AY25" s="11">
        <v>350</v>
      </c>
      <c r="AZ25" s="11">
        <v>13</v>
      </c>
      <c r="BA25" s="11">
        <v>23</v>
      </c>
      <c r="BB25" s="11">
        <v>13</v>
      </c>
      <c r="BC25" s="11">
        <v>49</v>
      </c>
      <c r="BD25" s="11">
        <v>22</v>
      </c>
      <c r="BE25" s="11"/>
      <c r="BF25" s="11">
        <v>540</v>
      </c>
      <c r="BG25" s="11">
        <v>4.5</v>
      </c>
      <c r="BH25" s="11">
        <v>7.8</v>
      </c>
      <c r="BI25" s="11">
        <v>1.7</v>
      </c>
      <c r="BJ25" s="11">
        <v>4.5</v>
      </c>
      <c r="BK25" s="11">
        <v>7.8</v>
      </c>
      <c r="BL25" s="11">
        <v>17</v>
      </c>
      <c r="BM25" s="11">
        <v>49</v>
      </c>
      <c r="BN25" s="11">
        <v>7.8</v>
      </c>
      <c r="BO25" s="11"/>
      <c r="BP25" s="11"/>
      <c r="BQ25" s="11"/>
      <c r="BR25" s="11">
        <v>70</v>
      </c>
      <c r="BS25" s="11">
        <v>33</v>
      </c>
      <c r="BT25" s="11">
        <v>49</v>
      </c>
      <c r="BU25" s="11">
        <v>33</v>
      </c>
      <c r="BV25" s="11">
        <v>1.7</v>
      </c>
      <c r="BW25" s="11">
        <v>70</v>
      </c>
      <c r="BX25" s="11">
        <v>23</v>
      </c>
      <c r="BY25" s="11">
        <v>7.8</v>
      </c>
      <c r="BZ25" s="11">
        <v>13</v>
      </c>
      <c r="CA25" s="11">
        <v>33</v>
      </c>
      <c r="CB25" s="11">
        <v>4.5</v>
      </c>
      <c r="CC25" s="11"/>
      <c r="CD25" s="11">
        <v>17</v>
      </c>
      <c r="CE25" s="11"/>
      <c r="CF25" s="11"/>
      <c r="CG25" s="11">
        <v>17</v>
      </c>
      <c r="CH25" s="11">
        <v>350</v>
      </c>
      <c r="CI25" s="11">
        <v>7.8</v>
      </c>
      <c r="CJ25" s="11">
        <v>11</v>
      </c>
      <c r="CK25" s="11"/>
      <c r="CL25" s="11">
        <v>11</v>
      </c>
      <c r="CM25" s="11"/>
      <c r="CN25" s="11">
        <v>49</v>
      </c>
      <c r="CO25" s="11">
        <v>33</v>
      </c>
      <c r="CP25" s="11">
        <v>4</v>
      </c>
      <c r="CQ25" s="11">
        <v>2</v>
      </c>
      <c r="CR25" s="11">
        <v>240</v>
      </c>
      <c r="CS25" s="11">
        <v>49</v>
      </c>
      <c r="CT25" s="11">
        <v>4.5</v>
      </c>
      <c r="CU25" s="11">
        <v>350</v>
      </c>
      <c r="CV25" s="11">
        <v>17</v>
      </c>
      <c r="CW25" s="11"/>
      <c r="CX25" s="11"/>
      <c r="CY25" s="11">
        <v>170</v>
      </c>
      <c r="CZ25" s="11">
        <v>4.5</v>
      </c>
      <c r="DA25" s="11">
        <v>49</v>
      </c>
      <c r="DB25" s="11"/>
      <c r="DC25" s="11"/>
      <c r="DD25" s="11">
        <v>23</v>
      </c>
      <c r="DE25" s="11"/>
      <c r="DF25" s="11">
        <v>350</v>
      </c>
      <c r="DG25" s="11">
        <v>110</v>
      </c>
      <c r="DH25" s="11">
        <v>23</v>
      </c>
      <c r="DI25" s="11">
        <v>33</v>
      </c>
      <c r="DJ25" s="11">
        <v>6.8</v>
      </c>
      <c r="DK25" s="11">
        <v>70</v>
      </c>
      <c r="DL25" s="11">
        <v>240</v>
      </c>
      <c r="DM25" s="11">
        <v>49</v>
      </c>
      <c r="DN25" s="11">
        <v>33</v>
      </c>
      <c r="DO25" s="11">
        <v>49</v>
      </c>
      <c r="DP25" s="11">
        <v>350</v>
      </c>
      <c r="DQ25" s="11"/>
      <c r="DR25" s="11">
        <v>23</v>
      </c>
      <c r="DS25" s="11"/>
      <c r="DT25" s="11">
        <v>130</v>
      </c>
      <c r="DU25" s="11">
        <v>33</v>
      </c>
      <c r="DV25" s="11">
        <v>17</v>
      </c>
      <c r="DW25" s="11">
        <v>21</v>
      </c>
      <c r="DX25" s="11"/>
      <c r="DY25" s="11"/>
      <c r="DZ25" s="11">
        <v>79</v>
      </c>
      <c r="EA25" s="11"/>
      <c r="EB25" s="11">
        <v>13</v>
      </c>
      <c r="EC25" s="11"/>
      <c r="ED25" s="11"/>
      <c r="EE25" s="11"/>
      <c r="EF25" s="11">
        <v>11</v>
      </c>
      <c r="EG25" s="11">
        <v>130</v>
      </c>
      <c r="EH25" s="11">
        <v>22</v>
      </c>
      <c r="EI25" s="11">
        <v>11</v>
      </c>
      <c r="EJ25" s="11">
        <v>1.7</v>
      </c>
      <c r="EK25" s="11">
        <v>1.7</v>
      </c>
      <c r="EL25" s="11">
        <v>17</v>
      </c>
      <c r="EM25" s="11">
        <v>1.7</v>
      </c>
      <c r="EN25" s="11"/>
      <c r="EO25" s="11">
        <v>33</v>
      </c>
      <c r="EP25" s="11">
        <v>4.5</v>
      </c>
      <c r="EQ25" s="11">
        <v>17</v>
      </c>
      <c r="ER25" s="11">
        <v>920</v>
      </c>
      <c r="ES25" s="11">
        <v>23</v>
      </c>
      <c r="ET25" s="11">
        <v>13</v>
      </c>
      <c r="EU25" s="11">
        <v>9.1999999999999993</v>
      </c>
      <c r="EV25" s="11">
        <v>22</v>
      </c>
      <c r="EW25" s="11">
        <v>49</v>
      </c>
      <c r="EX25" s="11">
        <v>17</v>
      </c>
      <c r="EY25" s="11">
        <v>6.8</v>
      </c>
      <c r="EZ25" s="11">
        <v>33</v>
      </c>
      <c r="FA25" s="11">
        <v>4.5</v>
      </c>
      <c r="FB25" s="11">
        <v>1.7</v>
      </c>
      <c r="FC25" s="11">
        <v>49</v>
      </c>
      <c r="FD25" s="11">
        <v>79</v>
      </c>
      <c r="FE25" s="11">
        <v>240</v>
      </c>
      <c r="FF25" s="11">
        <v>23</v>
      </c>
      <c r="FG25" s="11">
        <v>22</v>
      </c>
      <c r="FH25" s="11">
        <v>31</v>
      </c>
      <c r="FI25" s="11">
        <v>11</v>
      </c>
      <c r="FJ25" s="11">
        <v>49</v>
      </c>
      <c r="FK25" s="11">
        <v>70</v>
      </c>
      <c r="FL25" s="11">
        <v>49</v>
      </c>
      <c r="FM25" s="11">
        <v>23</v>
      </c>
      <c r="FN25" s="11">
        <v>17</v>
      </c>
      <c r="FO25" s="11">
        <v>350</v>
      </c>
      <c r="FP25" s="11"/>
      <c r="FQ25" s="11">
        <v>49</v>
      </c>
      <c r="FR25" s="11">
        <v>22</v>
      </c>
      <c r="FS25" s="12">
        <v>240</v>
      </c>
      <c r="FT25" s="12">
        <v>49</v>
      </c>
      <c r="FU25" s="7">
        <v>23</v>
      </c>
      <c r="FV25" s="7">
        <v>350</v>
      </c>
      <c r="FW25" s="7">
        <v>13</v>
      </c>
      <c r="FX25" s="7">
        <v>1.8</v>
      </c>
      <c r="FY25" s="7">
        <v>17</v>
      </c>
      <c r="FZ25" s="7">
        <v>7.8</v>
      </c>
      <c r="GA25" s="7"/>
      <c r="GB25" s="7">
        <v>11</v>
      </c>
      <c r="GC25" s="7">
        <v>32</v>
      </c>
      <c r="GD25" s="7">
        <v>6.8</v>
      </c>
      <c r="GE25" s="7">
        <v>1.8</v>
      </c>
      <c r="GF25" s="12">
        <v>1.8</v>
      </c>
      <c r="GG25" s="12"/>
      <c r="GH25" s="12">
        <v>110</v>
      </c>
      <c r="GI25" s="12">
        <v>7.8</v>
      </c>
      <c r="GJ25" s="12"/>
      <c r="GK25" s="12">
        <v>23</v>
      </c>
      <c r="GL25" s="12">
        <v>33</v>
      </c>
      <c r="GM25" s="12">
        <v>27</v>
      </c>
      <c r="GN25" s="12">
        <v>11</v>
      </c>
      <c r="GO25" s="12"/>
      <c r="GP25" s="13"/>
      <c r="GQ25" s="13"/>
      <c r="GR25" s="13"/>
      <c r="GS25" s="12">
        <v>79</v>
      </c>
      <c r="GT25" s="12">
        <v>22</v>
      </c>
      <c r="GU25" s="12">
        <v>23</v>
      </c>
      <c r="GV25" s="12">
        <v>240</v>
      </c>
      <c r="GW25" s="12">
        <v>79</v>
      </c>
      <c r="GX25" s="12">
        <v>49</v>
      </c>
      <c r="GY25" s="12">
        <v>4.5</v>
      </c>
      <c r="GZ25" s="14">
        <v>13</v>
      </c>
      <c r="HA25" s="14">
        <v>33</v>
      </c>
      <c r="HB25" s="14"/>
      <c r="HC25" s="17">
        <v>79</v>
      </c>
      <c r="HD25" s="17">
        <v>46</v>
      </c>
      <c r="HE25" s="17">
        <v>23</v>
      </c>
      <c r="HF25" s="17">
        <v>33</v>
      </c>
      <c r="HG25" s="17">
        <v>22</v>
      </c>
      <c r="HH25" s="17">
        <v>130</v>
      </c>
      <c r="HI25" s="17">
        <v>110</v>
      </c>
      <c r="HJ25" s="12">
        <v>33</v>
      </c>
      <c r="HK25" s="12">
        <v>33</v>
      </c>
      <c r="HL25" s="12">
        <v>22</v>
      </c>
      <c r="HM25" s="12">
        <v>79</v>
      </c>
      <c r="HN25" s="12">
        <v>17</v>
      </c>
      <c r="HO25" s="12">
        <v>70</v>
      </c>
      <c r="HP25" s="12">
        <v>4.5</v>
      </c>
      <c r="HQ25" s="12">
        <v>240</v>
      </c>
      <c r="HR25" s="12">
        <v>33</v>
      </c>
      <c r="HS25" s="12">
        <v>130</v>
      </c>
      <c r="HT25" s="12"/>
      <c r="HU25" s="12">
        <v>33</v>
      </c>
      <c r="HV25" s="12">
        <v>33</v>
      </c>
      <c r="HW25" s="12">
        <v>79</v>
      </c>
      <c r="HX25" s="12">
        <v>70</v>
      </c>
      <c r="HY25" s="12">
        <v>13</v>
      </c>
      <c r="HZ25" s="12"/>
      <c r="IA25" s="12">
        <v>240</v>
      </c>
      <c r="IB25" s="12">
        <v>49</v>
      </c>
      <c r="IC25" s="12">
        <v>6.8</v>
      </c>
      <c r="ID25" s="12">
        <v>1.8</v>
      </c>
      <c r="IE25" s="12">
        <v>23</v>
      </c>
      <c r="IF25" s="12">
        <v>17</v>
      </c>
      <c r="IG25" s="12">
        <v>11</v>
      </c>
      <c r="IH25" s="12">
        <v>350</v>
      </c>
      <c r="II25" s="12">
        <v>33</v>
      </c>
      <c r="IJ25" s="12">
        <v>240</v>
      </c>
      <c r="IK25" s="12">
        <v>7.8</v>
      </c>
      <c r="IL25" s="12">
        <v>79</v>
      </c>
      <c r="IM25" s="12">
        <v>23</v>
      </c>
      <c r="IN25" s="12">
        <v>33</v>
      </c>
      <c r="IO25" s="12">
        <v>23</v>
      </c>
      <c r="IP25" s="12"/>
      <c r="IQ25" s="12">
        <v>130</v>
      </c>
      <c r="IR25" s="12">
        <v>79</v>
      </c>
      <c r="IS25" s="12">
        <v>33</v>
      </c>
      <c r="IT25" s="12">
        <v>49</v>
      </c>
      <c r="IU25" s="12">
        <v>49</v>
      </c>
      <c r="IV25" s="14">
        <v>23</v>
      </c>
    </row>
    <row r="26" spans="1:256">
      <c r="A26" s="9">
        <v>56</v>
      </c>
      <c r="B26" s="10" t="s">
        <v>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>
        <v>17</v>
      </c>
      <c r="BQ26" s="11">
        <v>130</v>
      </c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2"/>
      <c r="FT26" s="12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3"/>
      <c r="GQ26" s="13"/>
      <c r="GR26" s="13"/>
      <c r="GS26" s="12"/>
      <c r="GT26" s="12"/>
      <c r="GU26" s="12"/>
      <c r="GV26" s="12"/>
      <c r="GW26" s="12"/>
      <c r="GX26" s="12"/>
      <c r="GY26" s="12"/>
      <c r="GZ26" s="14"/>
      <c r="HA26" s="14"/>
      <c r="HB26" s="14"/>
      <c r="HC26" s="17"/>
      <c r="HD26" s="17"/>
      <c r="HE26" s="17"/>
      <c r="HF26" s="17"/>
      <c r="HG26" s="17"/>
      <c r="HH26" s="17"/>
      <c r="HI26" s="17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4"/>
    </row>
    <row r="27" spans="1:256">
      <c r="A27" s="9">
        <v>56</v>
      </c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>
        <v>4.5</v>
      </c>
      <c r="BQ27" s="11">
        <v>23</v>
      </c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>
        <v>79</v>
      </c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2"/>
      <c r="FT27" s="12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3"/>
      <c r="GQ27" s="13"/>
      <c r="GR27" s="13"/>
      <c r="GS27" s="12"/>
      <c r="GT27" s="12"/>
      <c r="GU27" s="12"/>
      <c r="GV27" s="12"/>
      <c r="GW27" s="12"/>
      <c r="GX27" s="12"/>
      <c r="GY27" s="12"/>
      <c r="GZ27" s="14"/>
      <c r="HA27" s="14"/>
      <c r="HB27" s="14"/>
      <c r="HC27" s="17"/>
      <c r="HD27" s="17"/>
      <c r="HE27" s="17"/>
      <c r="HF27" s="17"/>
      <c r="HG27" s="17"/>
      <c r="HH27" s="17"/>
      <c r="HI27" s="17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4"/>
    </row>
    <row r="28" spans="1:256">
      <c r="A28" s="9">
        <v>83</v>
      </c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>
        <v>7.8</v>
      </c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>
        <v>49</v>
      </c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2"/>
      <c r="FT28" s="12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3"/>
      <c r="GQ28" s="13"/>
      <c r="GR28" s="13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7"/>
      <c r="HD28" s="17"/>
      <c r="HE28" s="17"/>
      <c r="HF28" s="17"/>
      <c r="HG28" s="17"/>
      <c r="HH28" s="17"/>
      <c r="HI28" s="17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4"/>
    </row>
    <row r="29" spans="1:256">
      <c r="A29" s="9">
        <v>84</v>
      </c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>
        <v>46</v>
      </c>
      <c r="EF29" s="11"/>
      <c r="EG29" s="11"/>
      <c r="EH29" s="11"/>
      <c r="EI29" s="11">
        <v>7.8</v>
      </c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2"/>
      <c r="FT29" s="12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3"/>
      <c r="GQ29" s="13"/>
      <c r="GR29" s="13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7"/>
      <c r="HD29" s="17"/>
      <c r="HE29" s="17"/>
      <c r="HF29" s="17"/>
      <c r="HG29" s="17"/>
      <c r="HH29" s="17"/>
      <c r="HI29" s="17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4"/>
    </row>
    <row r="30" spans="1:256">
      <c r="A30" s="15" t="s">
        <v>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12"/>
      <c r="FT30" s="12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12"/>
      <c r="GG30" s="12"/>
      <c r="GH30" s="12"/>
      <c r="GI30" s="12"/>
      <c r="GJ30" s="12">
        <v>31</v>
      </c>
      <c r="GK30" s="12"/>
      <c r="GL30" s="12"/>
      <c r="GM30" s="12"/>
      <c r="GN30" s="12"/>
      <c r="GO30" s="12"/>
      <c r="GP30" s="13"/>
      <c r="GQ30" s="13"/>
      <c r="GR30" s="13"/>
      <c r="GS30" s="12"/>
      <c r="GT30" s="12"/>
      <c r="GU30" s="12"/>
      <c r="GV30" s="12"/>
      <c r="GW30" s="12"/>
      <c r="GX30" s="12"/>
      <c r="GY30" s="12"/>
      <c r="GZ30" s="14"/>
      <c r="HA30" s="14"/>
      <c r="HB30" s="14"/>
      <c r="HC30" s="17"/>
      <c r="HD30" s="17"/>
      <c r="HE30" s="17"/>
      <c r="HF30" s="17"/>
      <c r="HG30" s="17"/>
      <c r="HH30" s="18"/>
      <c r="HI30" s="1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12"/>
      <c r="FT31" s="14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4"/>
      <c r="GZ31" s="14"/>
      <c r="HA31" s="14"/>
      <c r="HB31" s="14"/>
      <c r="HC31" s="17"/>
      <c r="HD31" s="17"/>
      <c r="HE31" s="17"/>
      <c r="HF31" s="17"/>
      <c r="HG31" s="17"/>
      <c r="HH31" s="18"/>
      <c r="HI31" s="1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12"/>
      <c r="FT32" s="14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4"/>
      <c r="GZ32" s="14"/>
      <c r="HA32" s="14"/>
      <c r="HB32" s="14"/>
      <c r="HC32" s="17"/>
      <c r="HD32" s="17"/>
      <c r="HE32" s="17"/>
      <c r="HF32" s="17"/>
      <c r="HG32" s="17"/>
      <c r="HH32" s="18"/>
      <c r="HI32" s="1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12"/>
      <c r="FT33" s="14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4"/>
      <c r="GZ33" s="14"/>
      <c r="HA33" s="14"/>
      <c r="HB33" s="14"/>
      <c r="HC33" s="14"/>
      <c r="HD33" s="14"/>
      <c r="HE33" s="14"/>
      <c r="HF33" s="14"/>
      <c r="HG33" s="14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12"/>
      <c r="FT34" s="14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4"/>
      <c r="GZ34" s="14"/>
      <c r="HA34" s="14"/>
      <c r="HB34" s="14"/>
      <c r="HC34" s="14"/>
      <c r="HD34" s="14"/>
      <c r="HE34" s="14"/>
      <c r="HF34" s="14"/>
      <c r="HG34" s="14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14"/>
      <c r="FT35" s="14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4"/>
      <c r="GZ35" s="14"/>
      <c r="HA35" s="14"/>
      <c r="HB35" s="14"/>
      <c r="HC35" s="14"/>
      <c r="HD35" s="14"/>
      <c r="HE35" s="14"/>
      <c r="HF35" s="14"/>
      <c r="HG35" s="14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14"/>
      <c r="FT36" s="14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4"/>
      <c r="GZ36" s="14"/>
      <c r="HA36" s="14"/>
      <c r="HB36" s="14"/>
      <c r="HC36" s="14"/>
      <c r="HD36" s="14"/>
      <c r="HE36" s="14"/>
      <c r="HF36" s="14"/>
      <c r="HG36" s="14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14"/>
      <c r="FT37" s="14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4"/>
      <c r="GZ37" s="14"/>
      <c r="HA37" s="14"/>
      <c r="HB37" s="14"/>
      <c r="HC37" s="14"/>
      <c r="HD37" s="14"/>
      <c r="HE37" s="14"/>
      <c r="HF37" s="14"/>
      <c r="HG37" s="14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14"/>
      <c r="FT38" s="14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4"/>
      <c r="GZ38" s="14"/>
      <c r="HA38" s="14"/>
      <c r="HB38" s="14"/>
      <c r="HC38" s="14"/>
      <c r="HD38" s="14"/>
      <c r="HE38" s="14"/>
      <c r="HF38" s="14"/>
      <c r="HG38" s="14"/>
    </row>
    <row r="39" spans="1:25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14"/>
      <c r="FT39" s="14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4"/>
      <c r="GZ39" s="14"/>
      <c r="HA39" s="14"/>
      <c r="HB39" s="14"/>
      <c r="HC39" s="14"/>
      <c r="HD39" s="14"/>
      <c r="HE39" s="14"/>
      <c r="HF39" s="14"/>
      <c r="HG39" s="14"/>
    </row>
    <row r="40" spans="1:25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14"/>
      <c r="FT40" s="14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</row>
    <row r="41" spans="1:25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14"/>
      <c r="FT41" s="14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</row>
    <row r="42" spans="1:25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14"/>
      <c r="FT42" s="14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</row>
    <row r="43" spans="1:25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14"/>
      <c r="FT43" s="14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</row>
    <row r="44" spans="1:25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14"/>
      <c r="FT44" s="14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</row>
    <row r="45" spans="1:25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14"/>
      <c r="FT45" s="14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NEW COND FC</vt:lpstr>
      <vt:lpstr>COND FC</vt:lpstr>
      <vt:lpstr>for May 05 rept</vt:lpstr>
      <vt:lpstr>Sorted</vt:lpstr>
      <vt:lpstr>'COND FC'!Print_Area</vt:lpstr>
      <vt:lpstr>'for May 05 rept'!Print_Area</vt:lpstr>
      <vt:lpstr>'NEW COND FC'!Print_Area</vt:lpstr>
      <vt:lpstr>Print_Area</vt:lpstr>
      <vt:lpstr>'COND FC'!Print_Titles</vt:lpstr>
      <vt:lpstr>'for May 05 rept'!Print_Titles</vt:lpstr>
      <vt:lpstr>'NEW COND FC'!Print_Titles</vt:lpstr>
      <vt:lpstr>'COND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2011-07-05T15:16:41Z</cp:lastPrinted>
  <dcterms:created xsi:type="dcterms:W3CDTF">2003-07-18T14:40:35Z</dcterms:created>
  <dcterms:modified xsi:type="dcterms:W3CDTF">2021-02-27T19:26:27Z</dcterms:modified>
</cp:coreProperties>
</file>