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<sst xmlns="http://schemas.openxmlformats.org/spreadsheetml/2006/main" count="51" uniqueCount="51">
  <si>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</si>
  <si>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</si>
  <si>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</si>
  <si>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</si>
  <si>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</si>
  <si>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</si>
  <si>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</si>
  <si>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</si>
  <si>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</si>
  <si>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</si>
  <si>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</si>
  <si>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</si>
  <si>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</si>
  <si>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</si>
  <si>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</si>
  <si>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21:09</t>
  </si>
  <si>
    <t>No</t>
  </si>
  <si>
    <t>Long</t>
  </si>
  <si>
    <t>SMAExpansion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</si>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</sst>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3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0.009290926666666666</v>
      </c>
      <c r="I2" s="0">
        <v>0.007662835249042146</v>
      </c>
      <c r="J2" s="0">
        <v>0.15325670498084293</v>
      </c>
      <c r="K2" s="0" t="s">
        <v>16</v>
      </c>
    </row>
    <row r="3">
      <c r="A3" s="0">
        <v>2</v>
      </c>
      <c r="B3" s="0" t="s">
        <v>11</v>
      </c>
      <c r="C3" s="0">
        <v>1</v>
      </c>
      <c r="D3" s="0" t="s">
        <v>12</v>
      </c>
      <c r="E3" s="0" t="s">
        <v>17</v>
      </c>
      <c r="F3" s="0" t="s">
        <v>18</v>
      </c>
      <c r="G3" s="0" t="s">
        <v>15</v>
      </c>
      <c r="H3" s="0">
        <v>8.9575E-05</v>
      </c>
      <c r="I3" s="0">
        <v>-0.008185538881309686</v>
      </c>
      <c r="J3" s="0">
        <v>-0.1637107776261937</v>
      </c>
      <c r="K3" s="0" t="s">
        <v>16</v>
      </c>
    </row>
    <row r="4">
      <c r="A4" s="0">
        <v>3</v>
      </c>
      <c r="B4" s="0" t="s">
        <v>11</v>
      </c>
      <c r="C4" s="0">
        <v>1</v>
      </c>
      <c r="D4" s="0" t="s">
        <v>12</v>
      </c>
      <c r="E4" s="0" t="s">
        <v>17</v>
      </c>
      <c r="F4" s="0" t="s">
        <v>18</v>
      </c>
      <c r="G4" s="0" t="s">
        <v>15</v>
      </c>
      <c r="H4" s="0">
        <v>5.487E-05</v>
      </c>
      <c r="I4" s="0">
        <v>0.01626175548589342</v>
      </c>
      <c r="J4" s="0">
        <v>0.32523510971786834</v>
      </c>
      <c r="K4" s="0" t="s">
        <v>16</v>
      </c>
    </row>
    <row r="5">
      <c r="A5" s="0">
        <v>4</v>
      </c>
      <c r="B5" s="0" t="s">
        <v>11</v>
      </c>
      <c r="C5" s="0">
        <v>1</v>
      </c>
      <c r="D5" s="0" t="s">
        <v>12</v>
      </c>
      <c r="E5" s="0" t="s">
        <v>13</v>
      </c>
      <c r="F5" s="0" t="s">
        <v>18</v>
      </c>
      <c r="G5" s="0" t="s">
        <v>15</v>
      </c>
      <c r="H5" s="0">
        <v>8.102166666666666E-05</v>
      </c>
      <c r="I5" s="0">
        <v>0.008638894221539644</v>
      </c>
      <c r="J5" s="0">
        <v>0.17277788443079287</v>
      </c>
      <c r="K5" s="0" t="s">
        <v>16</v>
      </c>
      <c r="O5" s="0" t="s">
        <v>19</v>
      </c>
      <c r="P5" s="0">
        <f>ROUND(SUM(J:J), 3)</f>
      </c>
    </row>
    <row r="6">
      <c r="A6" s="0">
        <v>5</v>
      </c>
      <c r="B6" s="0" t="s">
        <v>11</v>
      </c>
      <c r="C6" s="0">
        <v>1</v>
      </c>
      <c r="D6" s="0" t="s">
        <v>12</v>
      </c>
      <c r="E6" s="0" t="s">
        <v>13</v>
      </c>
      <c r="F6" s="0" t="s">
        <v>18</v>
      </c>
      <c r="G6" s="0" t="s">
        <v>15</v>
      </c>
      <c r="H6" s="0">
        <v>0.0001197</v>
      </c>
      <c r="I6" s="0">
        <v>-0.010763021333845858</v>
      </c>
      <c r="J6" s="0">
        <v>-0.21526042667691717</v>
      </c>
      <c r="K6" s="0" t="s">
        <v>16</v>
      </c>
      <c r="O6" s="0" t="s">
        <v>20</v>
      </c>
      <c r="P6" s="0">
        <f>COUNTA(A:A) - 1</f>
      </c>
    </row>
    <row r="7">
      <c r="O7" s="0" t="s">
        <v>21</v>
      </c>
      <c r="P7" s="0">
        <f>IFERROR(TEXT(AVERAGE(H:H)/1440, "[h]:mm:ss"), "N/A")</f>
      </c>
    </row>
    <row r="8">
      <c r="O8" s="0" t="s">
        <v>22</v>
      </c>
      <c r="P8" s="0">
        <f>IFERROR(ROUND(AVERAGEIF(E:E, "Long", I:I), 3), "N/A")</f>
      </c>
    </row>
    <row r="9">
      <c r="O9" s="0" t="s">
        <v>23</v>
      </c>
      <c r="P9" s="0">
        <f>IFERROR(ROUND(AVERAGEIF(E:E, "Short", I:I), 3), "N/A")</f>
      </c>
    </row>
    <row r="10">
      <c r="O10" s="0" t="s">
        <v>24</v>
      </c>
      <c r="P10" s="0">
        <f>IFERROR(ROUND(AVERAGEIF(F:F, "MAC-D", I:I), 3), "N/A")</f>
      </c>
    </row>
    <row r="11">
      <c r="O11" s="0" t="s">
        <v>25</v>
      </c>
      <c r="P11" s="0">
        <f>IFERROR(ROUND(AVERAGEIF(F:F, "SMAExpansion", I:I), 3), "N/A")</f>
      </c>
    </row>
    <row r="12">
      <c r="O12" s="0" t="s">
        <v>26</v>
      </c>
      <c r="P12" s="0">
        <f>IFERROR(ROUND(AVERAGEIFS(I:I, E:E, "Short", F:F, "SMAExpansion"), 3), "N/A")</f>
      </c>
    </row>
    <row r="13">
      <c r="O13" s="0" t="s">
        <v>27</v>
      </c>
      <c r="P13" s="0">
        <f>IFERROR(ROUND(AVERAGEIFS(I:I, E:E, "Long", F:F, "SMAExpansion"), 3), "N/A")</f>
      </c>
    </row>
    <row r="14">
      <c r="O14" s="0" t="s">
        <v>28</v>
      </c>
      <c r="P14" s="0">
        <f>IFERROR(ROUND(AVERAGEIFS(I:I, E:E, "Long", F:F, "MAC-D"), 3), "N/A")</f>
      </c>
    </row>
    <row r="15">
      <c r="O15" s="0" t="s">
        <v>29</v>
      </c>
      <c r="P15" s="0">
        <f>IFERROR(ROUND(AVERAGEIFS(I:I, E:E, "Short", F:F, "MAC-D"), 3), "N/A")</f>
      </c>
    </row>
    <row r="16">
      <c r="O16" s="0" t="s">
        <v>30</v>
      </c>
      <c r="P16" s="0">
        <f>IFERROR(ROUND(COUNTIF(I:I, "&gt;0") / COUNT(I:I), 3), "N/A")</f>
      </c>
    </row>
    <row r="17">
      <c r="O17" s="0" t="s">
        <v>31</v>
      </c>
      <c r="P17" s="0">
        <f>IFERROR(ROUND(AVERAGE(I:I) / STDEV(I:I), 3), "N/A")</f>
      </c>
    </row>
    <row r="18">
      <c r="O18" s="0" t="s">
        <v>32</v>
      </c>
      <c r="P18" s="0">
        <f>IFERROR(ROUND(SUMIF(I:I, "&gt;0") / ABS(SUMIF(I:I, "&lt;0")), 3), "N/A")</f>
      </c>
    </row>
    <row r="20">
      <c r="O20" s="0" t="s">
        <v>33</v>
      </c>
      <c r="P20" s="0">
        <f>COUNTIF(E:E, "Long")</f>
      </c>
    </row>
    <row r="21">
      <c r="O21" s="0" t="s">
        <v>34</v>
      </c>
      <c r="P21" s="0">
        <f>COUNTIF(E:E, "Short")</f>
      </c>
    </row>
    <row r="22">
      <c r="O22" s="0" t="s">
        <v>35</v>
      </c>
      <c r="P22" s="0">
        <f>IFERROR(ROUND(MAX(I:I), 3), "N/A")</f>
      </c>
    </row>
    <row r="23">
      <c r="O23" s="0" t="s">
        <v>36</v>
      </c>
      <c r="P23" s="0">
        <f>IFERROR(ROUND(MIN(I:I), 3), "N/A")</f>
      </c>
    </row>
    <row r="25">
      <c r="O25" s="0" t="s">
        <v>37</v>
      </c>
      <c r="P25" s="0">
        <f>COUNTIF(K:K, "Yes")</f>
      </c>
    </row>
    <row r="26">
      <c r="O26" s="0" t="s">
        <v>38</v>
      </c>
      <c r="P26" s="0">
        <f>IFERROR(ROUND(SUMIFS(I:I, K:K, "Yes"), 3), "N/A")</f>
      </c>
    </row>
    <row r="27">
      <c r="O27" s="0" t="s">
        <v>39</v>
      </c>
      <c r="P27" s="0">
        <f>IFERROR(ROUND(AVERAGEIFS(I:I, K:K, "Yes"), 3), "N/A")</f>
      </c>
    </row>
    <row r="28">
      <c r="O28" s="0" t="s">
        <v>40</v>
      </c>
      <c r="P28" s="0">
        <f>IFERROR(ROUND(COUNTIFS(I:I, "&gt;0", K:K, "Yes") / COUNTIFS(K:K, "Yes"), 3), "N/A")</f>
      </c>
    </row>
    <row r="30">
      <c r="Q30" s="0" t="s">
        <v>41</v>
      </c>
      <c r="R30" s="0">
        <f>SUMIFS(J:J, D:D, "1m")</f>
      </c>
    </row>
    <row r="31">
      <c r="O31" s="0" t="s">
        <v>42</v>
      </c>
      <c r="P31" s="0">
        <f>SUMIFS(J:J, C:C, 5)</f>
      </c>
      <c r="Q31" s="0" t="s">
        <v>43</v>
      </c>
      <c r="R31" s="0">
        <f>SUMIFS(J:J, D:D, "5m")</f>
      </c>
    </row>
    <row r="32">
      <c r="O32" s="0" t="s">
        <v>44</v>
      </c>
      <c r="P32" s="0">
        <f>SUMIFS(J:J, C:C, 10)</f>
      </c>
      <c r="Q32" s="0" t="s">
        <v>45</v>
      </c>
      <c r="R32" s="0">
        <f>SUMIFS(J:J, D:D, "15m")</f>
      </c>
    </row>
    <row r="33">
      <c r="O33" s="0" t="s">
        <v>46</v>
      </c>
      <c r="P33" s="0">
        <f>SUMIFS(J:J, C:C, 15)</f>
      </c>
      <c r="Q33" s="0" t="s">
        <v>47</v>
      </c>
      <c r="R33" s="0">
        <f>SUMIFS(J:J, D:D, "30m")</f>
      </c>
    </row>
    <row r="34">
      <c r="O34" s="0" t="s">
        <v>48</v>
      </c>
      <c r="P34" s="0">
        <f>SUMIFS(J:J, C:C, 20)</f>
      </c>
      <c r="Q34" s="0" t="s">
        <v>49</v>
      </c>
      <c r="R34" s="0">
        <f>SUMIFS(J:J, D:D, "1h")</f>
      </c>
    </row>
    <row r="35">
      <c r="O35" s="0" t="s">
        <v>50</v>
      </c>
      <c r="P35" s="0">
        <f>SUMIFS(J:J, C:C, 25)</f>
      </c>
    </row>
  </sheetData>
  <headerFooter/>
</worksheet>
</file>