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<sst xmlns="http://schemas.openxmlformats.org/spreadsheetml/2006/main" count="64" uniqueCount="64">
  <si>
    <t>Id</t>
  </si>
  <si>
    <t>Symbol</t>
  </si>
  <si>
    <t>Leverage</t>
  </si>
  <si>
    <t>Interval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</si>
  <si>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</si>
  <si>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</si>
  <si>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</si>
  <si>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</si>
  <si>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</si>
  <si>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</si>
  <si>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</si>
  <si>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FTMUSDT</t>
  </si>
  <si>
    <t>1m</t>
  </si>
  <si>
    <t>Short</t>
  </si>
  <si>
    <t>MAC-D</t>
  </si>
  <si>
    <t>07-20 22:43</t>
  </si>
  <si>
    <t>No</t>
  </si>
  <si>
    <t>SMAExpansion</t>
  </si>
  <si>
    <t>XRPUSDT</t>
  </si>
  <si>
    <t>Total Funds Added</t>
  </si>
  <si>
    <t>BTCUSDT</t>
  </si>
  <si>
    <t>Total Closed Trades</t>
  </si>
  <si>
    <t>Average Duration hh:mm:ss</t>
  </si>
  <si>
    <t>ETHUSDT</t>
  </si>
  <si>
    <t>Longs Average Profit</t>
  </si>
  <si>
    <t>Shorts Average Profit</t>
  </si>
  <si>
    <t>TIAUSDT</t>
  </si>
  <si>
    <t>MAC-D Average Profit</t>
  </si>
  <si>
    <t>SMA Average Profit</t>
  </si>
  <si>
    <t>SMA Short Combined Average</t>
  </si>
  <si>
    <t>SUIUSDT</t>
  </si>
  <si>
    <t>SMA Long Combined Average</t>
  </si>
  <si>
    <t>MAC-D Long Combined Average</t>
  </si>
  <si>
    <t>BCHUSDT</t>
  </si>
  <si>
    <t>MAC-D Short Combined Average</t>
  </si>
  <si>
    <t>Win Rate</t>
  </si>
  <si>
    <t>07-20 22:44</t>
  </si>
  <si>
    <t>Sharpe Ratio</t>
  </si>
  <si>
    <t>Profit Factor</t>
  </si>
  <si>
    <t>AVAXUSDT</t>
  </si>
  <si>
    <t>Total Long Trades</t>
  </si>
  <si>
    <t>Total Short Trades</t>
  </si>
  <si>
    <t>MATICUSDT</t>
  </si>
  <si>
    <t>Maximum Profit per Trade</t>
  </si>
  <si>
    <t>Maximum Loss per Trade</t>
  </si>
  <si>
    <t>RNDRUSDT</t>
  </si>
  <si>
    <t>US Market Hours Trades</t>
  </si>
  <si>
    <t>US Market Hours Profit</t>
  </si>
  <si>
    <t>US Market Hours Average Profit</t>
  </si>
  <si>
    <t>US Market Hours Win Rate</t>
  </si>
  <si>
    <t>DOGEUSDT</t>
  </si>
  <si>
    <t>Funds added 1m</t>
  </si>
  <si>
    <t>Funds added 5x</t>
  </si>
  <si>
    <t>Funds added 5m</t>
  </si>
  <si>
    <t>Funds added 10x</t>
  </si>
  <si>
    <t>Funds added 15m</t>
  </si>
  <si>
    <t>Funds added 15x</t>
  </si>
  <si>
    <t>Funds added 30m</t>
  </si>
  <si>
    <t>Funds added 20x</t>
  </si>
  <si>
    <t>Funds added 1h</t>
  </si>
  <si>
    <t>HBARUSDT</t>
  </si>
  <si>
    <t>Funds added 25x</t>
  </si>
  <si>
    <t>SEIUSDT</t>
  </si>
  <si>
    <t>STORJUSDT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</si>
</sst>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R41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1</v>
      </c>
      <c r="B2" s="0" t="s">
        <v>11</v>
      </c>
      <c r="C2" s="0">
        <v>1</v>
      </c>
      <c r="D2" s="0" t="s">
        <v>12</v>
      </c>
      <c r="E2" s="0" t="s">
        <v>13</v>
      </c>
      <c r="F2" s="0" t="s">
        <v>14</v>
      </c>
      <c r="G2" s="0" t="s">
        <v>15</v>
      </c>
      <c r="H2" s="0">
        <v>0.010060371666666667</v>
      </c>
      <c r="I2" s="0">
        <v>0.02304931040997544</v>
      </c>
      <c r="J2" s="0">
        <v>0.4609862081995088</v>
      </c>
      <c r="K2" s="0" t="s">
        <v>16</v>
      </c>
    </row>
    <row r="3">
      <c r="A3" s="0">
        <v>2</v>
      </c>
      <c r="B3" s="0" t="s">
        <v>11</v>
      </c>
      <c r="C3" s="0">
        <v>1</v>
      </c>
      <c r="D3" s="0" t="s">
        <v>12</v>
      </c>
      <c r="E3" s="0" t="s">
        <v>13</v>
      </c>
      <c r="F3" s="0" t="s">
        <v>17</v>
      </c>
      <c r="G3" s="0" t="s">
        <v>15</v>
      </c>
      <c r="H3" s="0">
        <v>9.031833333333333E-05</v>
      </c>
      <c r="I3" s="0">
        <v>-0.0113265502015742</v>
      </c>
      <c r="J3" s="0">
        <v>-0.226531004031484</v>
      </c>
      <c r="K3" s="0" t="s">
        <v>16</v>
      </c>
    </row>
    <row r="4">
      <c r="A4" s="0">
        <v>3</v>
      </c>
      <c r="B4" s="0" t="s">
        <v>11</v>
      </c>
      <c r="C4" s="0">
        <v>1</v>
      </c>
      <c r="D4" s="0" t="s">
        <v>12</v>
      </c>
      <c r="E4" s="0" t="s">
        <v>13</v>
      </c>
      <c r="F4" s="0" t="s">
        <v>17</v>
      </c>
      <c r="G4" s="0" t="s">
        <v>15</v>
      </c>
      <c r="H4" s="0">
        <v>0.00016247666666666666</v>
      </c>
      <c r="I4" s="0">
        <v>0.0007639419404125287</v>
      </c>
      <c r="J4" s="0">
        <v>0.015278838808250574</v>
      </c>
      <c r="K4" s="0" t="s">
        <v>16</v>
      </c>
    </row>
    <row r="5">
      <c r="A5" s="0">
        <v>4</v>
      </c>
      <c r="B5" s="0" t="s">
        <v>18</v>
      </c>
      <c r="C5" s="0">
        <v>1</v>
      </c>
      <c r="D5" s="0" t="s">
        <v>12</v>
      </c>
      <c r="E5" s="0" t="s">
        <v>13</v>
      </c>
      <c r="F5" s="0" t="s">
        <v>14</v>
      </c>
      <c r="G5" s="0" t="s">
        <v>15</v>
      </c>
      <c r="H5" s="0">
        <v>0.00534259</v>
      </c>
      <c r="I5" s="0">
        <v>-0.00764396127059623</v>
      </c>
      <c r="J5" s="0">
        <v>-0.15287922541192459</v>
      </c>
      <c r="K5" s="0" t="s">
        <v>16</v>
      </c>
      <c r="O5" s="0" t="s">
        <v>19</v>
      </c>
      <c r="P5" s="0">
        <f>ROUND(SUM(J:J), 3)</f>
      </c>
    </row>
    <row r="6">
      <c r="A6" s="0">
        <v>5</v>
      </c>
      <c r="B6" s="0" t="s">
        <v>20</v>
      </c>
      <c r="C6" s="0">
        <v>1</v>
      </c>
      <c r="D6" s="0" t="s">
        <v>12</v>
      </c>
      <c r="E6" s="0" t="s">
        <v>13</v>
      </c>
      <c r="F6" s="0" t="s">
        <v>14</v>
      </c>
      <c r="G6" s="0" t="s">
        <v>15</v>
      </c>
      <c r="H6" s="0">
        <v>0.00431326</v>
      </c>
      <c r="I6" s="0">
        <v>-0.00839025061015501</v>
      </c>
      <c r="J6" s="0">
        <v>-0.16780501220310018</v>
      </c>
      <c r="K6" s="0" t="s">
        <v>16</v>
      </c>
      <c r="O6" s="0" t="s">
        <v>21</v>
      </c>
      <c r="P6" s="0">
        <f>COUNTA(A:A) - 1</f>
      </c>
    </row>
    <row r="7">
      <c r="A7" s="0">
        <v>6</v>
      </c>
      <c r="B7" s="0" t="s">
        <v>20</v>
      </c>
      <c r="C7" s="0">
        <v>1</v>
      </c>
      <c r="D7" s="0" t="s">
        <v>12</v>
      </c>
      <c r="E7" s="0" t="s">
        <v>13</v>
      </c>
      <c r="F7" s="0" t="s">
        <v>17</v>
      </c>
      <c r="G7" s="0" t="s">
        <v>15</v>
      </c>
      <c r="H7" s="0">
        <v>3.897833333333333E-05</v>
      </c>
      <c r="I7" s="0">
        <v>-0.002068734856480312</v>
      </c>
      <c r="J7" s="0">
        <v>-0.04137469712960623</v>
      </c>
      <c r="K7" s="0" t="s">
        <v>16</v>
      </c>
      <c r="O7" s="0" t="s">
        <v>22</v>
      </c>
      <c r="P7" s="0">
        <f>IFERROR(TEXT(AVERAGE(H:H)/1440, "[h]:mm:ss"), "N/A")</f>
      </c>
    </row>
    <row r="8">
      <c r="A8" s="0">
        <v>7</v>
      </c>
      <c r="B8" s="0" t="s">
        <v>23</v>
      </c>
      <c r="C8" s="0">
        <v>1</v>
      </c>
      <c r="D8" s="0" t="s">
        <v>12</v>
      </c>
      <c r="E8" s="0" t="s">
        <v>13</v>
      </c>
      <c r="F8" s="0" t="s">
        <v>14</v>
      </c>
      <c r="G8" s="0" t="s">
        <v>15</v>
      </c>
      <c r="H8" s="0">
        <v>0.004061278333333333</v>
      </c>
      <c r="I8" s="0">
        <v>-0.008612917950473581</v>
      </c>
      <c r="J8" s="0">
        <v>-0.17225835900947165</v>
      </c>
      <c r="K8" s="0" t="s">
        <v>16</v>
      </c>
      <c r="O8" s="0" t="s">
        <v>24</v>
      </c>
      <c r="P8" s="0">
        <f>IFERROR(ROUND(AVERAGEIF(E:E, "Long", I:I), 3), "N/A")</f>
      </c>
    </row>
    <row r="9">
      <c r="A9" s="0">
        <v>8</v>
      </c>
      <c r="B9" s="0" t="s">
        <v>23</v>
      </c>
      <c r="C9" s="0">
        <v>1</v>
      </c>
      <c r="D9" s="0" t="s">
        <v>12</v>
      </c>
      <c r="E9" s="0" t="s">
        <v>13</v>
      </c>
      <c r="F9" s="0" t="s">
        <v>17</v>
      </c>
      <c r="G9" s="0" t="s">
        <v>15</v>
      </c>
      <c r="H9" s="0">
        <v>3.6303333333333335E-05</v>
      </c>
      <c r="I9" s="0">
        <v>-0.0011072310706072737</v>
      </c>
      <c r="J9" s="0">
        <v>-0.022144621412145474</v>
      </c>
      <c r="K9" s="0" t="s">
        <v>16</v>
      </c>
      <c r="O9" s="0" t="s">
        <v>25</v>
      </c>
      <c r="P9" s="0">
        <f>IFERROR(ROUND(AVERAGEIF(E:E, "Short", I:I), 3), "N/A")</f>
      </c>
    </row>
    <row r="10">
      <c r="A10" s="0">
        <v>9</v>
      </c>
      <c r="B10" s="0" t="s">
        <v>26</v>
      </c>
      <c r="C10" s="0">
        <v>1</v>
      </c>
      <c r="D10" s="0" t="s">
        <v>12</v>
      </c>
      <c r="E10" s="0" t="s">
        <v>13</v>
      </c>
      <c r="F10" s="0" t="s">
        <v>14</v>
      </c>
      <c r="G10" s="0" t="s">
        <v>15</v>
      </c>
      <c r="H10" s="0">
        <v>0.004887921666666666</v>
      </c>
      <c r="I10" s="0">
        <v>-0.01932440657334145</v>
      </c>
      <c r="J10" s="0">
        <v>-0.386488131466829</v>
      </c>
      <c r="K10" s="0" t="s">
        <v>16</v>
      </c>
      <c r="O10" s="0" t="s">
        <v>27</v>
      </c>
      <c r="P10" s="0">
        <f>IFERROR(ROUND(AVERAGEIF(F:F, "MAC-D", I:I), 3), "N/A")</f>
      </c>
    </row>
    <row r="11">
      <c r="A11" s="0">
        <v>10</v>
      </c>
      <c r="B11" s="0" t="s">
        <v>26</v>
      </c>
      <c r="C11" s="0">
        <v>1</v>
      </c>
      <c r="D11" s="0" t="s">
        <v>12</v>
      </c>
      <c r="E11" s="0" t="s">
        <v>13</v>
      </c>
      <c r="F11" s="0" t="s">
        <v>17</v>
      </c>
      <c r="G11" s="0" t="s">
        <v>15</v>
      </c>
      <c r="H11" s="0">
        <v>8.310833333333334E-05</v>
      </c>
      <c r="I11" s="0">
        <v>0.01515610791148833</v>
      </c>
      <c r="J11" s="0">
        <v>0.3031221582297666</v>
      </c>
      <c r="K11" s="0" t="s">
        <v>16</v>
      </c>
      <c r="O11" s="0" t="s">
        <v>28</v>
      </c>
      <c r="P11" s="0">
        <f>IFERROR(ROUND(AVERAGEIF(F:F, "SMAExpansion", I:I), 3), "N/A")</f>
      </c>
    </row>
    <row r="12">
      <c r="A12" s="0">
        <v>11</v>
      </c>
      <c r="B12" s="0" t="s">
        <v>26</v>
      </c>
      <c r="C12" s="0">
        <v>1</v>
      </c>
      <c r="D12" s="0" t="s">
        <v>12</v>
      </c>
      <c r="E12" s="0" t="s">
        <v>13</v>
      </c>
      <c r="F12" s="0" t="s">
        <v>17</v>
      </c>
      <c r="G12" s="0" t="s">
        <v>15</v>
      </c>
      <c r="H12" s="0">
        <v>1.5065E-05</v>
      </c>
      <c r="I12" s="0">
        <v>-0.007524570024570024</v>
      </c>
      <c r="J12" s="0">
        <v>-0.1504914004914005</v>
      </c>
      <c r="K12" s="0" t="s">
        <v>16</v>
      </c>
      <c r="O12" s="0" t="s">
        <v>29</v>
      </c>
      <c r="P12" s="0">
        <f>IFERROR(ROUND(AVERAGEIFS(I:I, E:E, "Short", F:F, "SMAExpansion"), 3), "N/A")</f>
      </c>
    </row>
    <row r="13">
      <c r="A13" s="0">
        <v>12</v>
      </c>
      <c r="B13" s="0" t="s">
        <v>30</v>
      </c>
      <c r="C13" s="0">
        <v>1</v>
      </c>
      <c r="D13" s="0" t="s">
        <v>12</v>
      </c>
      <c r="E13" s="0" t="s">
        <v>13</v>
      </c>
      <c r="F13" s="0" t="s">
        <v>14</v>
      </c>
      <c r="G13" s="0" t="s">
        <v>15</v>
      </c>
      <c r="H13" s="0">
        <v>0.004491465</v>
      </c>
      <c r="I13" s="0">
        <v>-0.018520675596971462</v>
      </c>
      <c r="J13" s="0">
        <v>-0.3704135119394293</v>
      </c>
      <c r="K13" s="0" t="s">
        <v>16</v>
      </c>
      <c r="O13" s="0" t="s">
        <v>31</v>
      </c>
      <c r="P13" s="0">
        <f>IFERROR(ROUND(AVERAGEIFS(I:I, E:E, "Long", F:F, "SMAExpansion"), 3), "N/A")</f>
      </c>
    </row>
    <row r="14">
      <c r="A14" s="0">
        <v>13</v>
      </c>
      <c r="B14" s="0" t="s">
        <v>30</v>
      </c>
      <c r="C14" s="0">
        <v>1</v>
      </c>
      <c r="D14" s="0" t="s">
        <v>12</v>
      </c>
      <c r="E14" s="0" t="s">
        <v>13</v>
      </c>
      <c r="F14" s="0" t="s">
        <v>17</v>
      </c>
      <c r="G14" s="0" t="s">
        <v>15</v>
      </c>
      <c r="H14" s="0">
        <v>2.1445E-05</v>
      </c>
      <c r="I14" s="0">
        <v>-0.009805065950741217</v>
      </c>
      <c r="J14" s="0">
        <v>-0.19610131901482433</v>
      </c>
      <c r="K14" s="0" t="s">
        <v>16</v>
      </c>
      <c r="O14" s="0" t="s">
        <v>32</v>
      </c>
      <c r="P14" s="0">
        <f>IFERROR(ROUND(AVERAGEIFS(I:I, E:E, "Long", F:F, "MAC-D"), 3), "N/A")</f>
      </c>
    </row>
    <row r="15">
      <c r="A15" s="0">
        <v>14</v>
      </c>
      <c r="B15" s="0" t="s">
        <v>33</v>
      </c>
      <c r="C15" s="0">
        <v>1</v>
      </c>
      <c r="D15" s="0" t="s">
        <v>12</v>
      </c>
      <c r="E15" s="0" t="s">
        <v>13</v>
      </c>
      <c r="F15" s="0" t="s">
        <v>14</v>
      </c>
      <c r="G15" s="0" t="s">
        <v>15</v>
      </c>
      <c r="H15" s="0">
        <v>0.004580138333333333</v>
      </c>
      <c r="I15" s="0">
        <v>-0.00818623688922998</v>
      </c>
      <c r="J15" s="0">
        <v>-0.16372473778459964</v>
      </c>
      <c r="K15" s="0" t="s">
        <v>16</v>
      </c>
      <c r="O15" s="0" t="s">
        <v>34</v>
      </c>
      <c r="P15" s="0">
        <f>IFERROR(ROUND(AVERAGEIFS(I:I, E:E, "Short", F:F, "MAC-D"), 3), "N/A")</f>
      </c>
    </row>
    <row r="16">
      <c r="A16" s="0">
        <v>15</v>
      </c>
      <c r="B16" s="0" t="s">
        <v>33</v>
      </c>
      <c r="C16" s="0">
        <v>1</v>
      </c>
      <c r="D16" s="0" t="s">
        <v>12</v>
      </c>
      <c r="E16" s="0" t="s">
        <v>13</v>
      </c>
      <c r="F16" s="0" t="s">
        <v>17</v>
      </c>
      <c r="G16" s="0" t="s">
        <v>15</v>
      </c>
      <c r="H16" s="0">
        <v>3.3933333333333336E-05</v>
      </c>
      <c r="I16" s="0">
        <v>-0.007614213197969543</v>
      </c>
      <c r="J16" s="0">
        <v>-0.15228426395939088</v>
      </c>
      <c r="K16" s="0" t="s">
        <v>16</v>
      </c>
      <c r="O16" s="0" t="s">
        <v>35</v>
      </c>
      <c r="P16" s="0">
        <f>IFERROR(ROUND(COUNTIF(I:I, "&gt;0") / COUNT(I:I), 3), "N/A")</f>
      </c>
    </row>
    <row r="17">
      <c r="A17" s="0">
        <v>16</v>
      </c>
      <c r="B17" s="0" t="s">
        <v>33</v>
      </c>
      <c r="C17" s="0">
        <v>1</v>
      </c>
      <c r="D17" s="0" t="s">
        <v>12</v>
      </c>
      <c r="E17" s="0" t="s">
        <v>13</v>
      </c>
      <c r="F17" s="0" t="s">
        <v>17</v>
      </c>
      <c r="G17" s="0" t="s">
        <v>36</v>
      </c>
      <c r="H17" s="0">
        <v>0.00017876166666666666</v>
      </c>
      <c r="I17" s="0">
        <v>-0.0075815011372251705</v>
      </c>
      <c r="J17" s="0">
        <v>-0.1516300227445034</v>
      </c>
      <c r="K17" s="0" t="s">
        <v>16</v>
      </c>
      <c r="O17" s="0" t="s">
        <v>37</v>
      </c>
      <c r="P17" s="0">
        <f>IFERROR(ROUND(AVERAGE(I:I) / STDEV(I:I), 3), "N/A")</f>
      </c>
    </row>
    <row r="18">
      <c r="A18" s="0">
        <v>17</v>
      </c>
      <c r="B18" s="0" t="s">
        <v>33</v>
      </c>
      <c r="C18" s="0">
        <v>1</v>
      </c>
      <c r="D18" s="0" t="s">
        <v>12</v>
      </c>
      <c r="E18" s="0" t="s">
        <v>13</v>
      </c>
      <c r="F18" s="0" t="s">
        <v>17</v>
      </c>
      <c r="G18" s="0" t="s">
        <v>36</v>
      </c>
      <c r="H18" s="0">
        <v>0.00014108333333333334</v>
      </c>
      <c r="I18" s="0">
        <v>0.0022607385079125852</v>
      </c>
      <c r="J18" s="0">
        <v>0.0452147701582517</v>
      </c>
      <c r="K18" s="0" t="s">
        <v>16</v>
      </c>
      <c r="O18" s="0" t="s">
        <v>38</v>
      </c>
      <c r="P18" s="0">
        <f>IFERROR(ROUND(SUMIF(I:I, "&gt;0") / ABS(SUMIF(I:I, "&lt;0")), 3), "N/A")</f>
      </c>
    </row>
    <row r="19">
      <c r="A19" s="0">
        <v>18</v>
      </c>
      <c r="B19" s="0" t="s">
        <v>39</v>
      </c>
      <c r="C19" s="0">
        <v>1</v>
      </c>
      <c r="D19" s="0" t="s">
        <v>12</v>
      </c>
      <c r="E19" s="0" t="s">
        <v>13</v>
      </c>
      <c r="F19" s="0" t="s">
        <v>14</v>
      </c>
      <c r="G19" s="0" t="s">
        <v>36</v>
      </c>
      <c r="H19" s="0">
        <v>0.004784783333333333</v>
      </c>
      <c r="I19" s="0">
        <v>0.0151301900070373</v>
      </c>
      <c r="J19" s="0">
        <v>0.30260380014074595</v>
      </c>
      <c r="K19" s="0" t="s">
        <v>16</v>
      </c>
    </row>
    <row r="20">
      <c r="A20" s="0">
        <v>19</v>
      </c>
      <c r="B20" s="0" t="s">
        <v>39</v>
      </c>
      <c r="C20" s="0">
        <v>1</v>
      </c>
      <c r="D20" s="0" t="s">
        <v>12</v>
      </c>
      <c r="E20" s="0" t="s">
        <v>13</v>
      </c>
      <c r="F20" s="0" t="s">
        <v>17</v>
      </c>
      <c r="G20" s="0" t="s">
        <v>36</v>
      </c>
      <c r="H20" s="0">
        <v>4.5398333333333335E-05</v>
      </c>
      <c r="I20" s="0">
        <v>-0.007738304607808654</v>
      </c>
      <c r="J20" s="0">
        <v>-0.15476609215617307</v>
      </c>
      <c r="K20" s="0" t="s">
        <v>16</v>
      </c>
      <c r="O20" s="0" t="s">
        <v>40</v>
      </c>
      <c r="P20" s="0">
        <f>COUNTIF(E:E, "Long")</f>
      </c>
    </row>
    <row r="21">
      <c r="A21" s="0">
        <v>20</v>
      </c>
      <c r="B21" s="0" t="s">
        <v>39</v>
      </c>
      <c r="C21" s="0">
        <v>1</v>
      </c>
      <c r="D21" s="0" t="s">
        <v>12</v>
      </c>
      <c r="E21" s="0" t="s">
        <v>13</v>
      </c>
      <c r="F21" s="0" t="s">
        <v>17</v>
      </c>
      <c r="G21" s="0" t="s">
        <v>36</v>
      </c>
      <c r="H21" s="0">
        <v>3.7705E-05</v>
      </c>
      <c r="I21" s="0">
        <v>0.0006934812760055479</v>
      </c>
      <c r="J21" s="0">
        <v>0.013869625520110958</v>
      </c>
      <c r="K21" s="0" t="s">
        <v>16</v>
      </c>
      <c r="O21" s="0" t="s">
        <v>41</v>
      </c>
      <c r="P21" s="0">
        <f>COUNTIF(E:E, "Short")</f>
      </c>
    </row>
    <row r="22">
      <c r="A22" s="0">
        <v>21</v>
      </c>
      <c r="B22" s="0" t="s">
        <v>42</v>
      </c>
      <c r="C22" s="0">
        <v>1</v>
      </c>
      <c r="D22" s="0" t="s">
        <v>12</v>
      </c>
      <c r="E22" s="0" t="s">
        <v>13</v>
      </c>
      <c r="F22" s="0" t="s">
        <v>14</v>
      </c>
      <c r="G22" s="0" t="s">
        <v>36</v>
      </c>
      <c r="H22" s="0">
        <v>0.00531982</v>
      </c>
      <c r="I22" s="0">
        <v>0.01542177629134151</v>
      </c>
      <c r="J22" s="0">
        <v>0.30843552582683015</v>
      </c>
      <c r="K22" s="0" t="s">
        <v>16</v>
      </c>
      <c r="O22" s="0" t="s">
        <v>43</v>
      </c>
      <c r="P22" s="0">
        <f>IFERROR(ROUND(MAX(I:I), 3), "N/A")</f>
      </c>
    </row>
    <row r="23">
      <c r="A23" s="0">
        <v>22</v>
      </c>
      <c r="B23" s="0" t="s">
        <v>42</v>
      </c>
      <c r="C23" s="0">
        <v>1</v>
      </c>
      <c r="D23" s="0" t="s">
        <v>12</v>
      </c>
      <c r="E23" s="0" t="s">
        <v>13</v>
      </c>
      <c r="F23" s="0" t="s">
        <v>17</v>
      </c>
      <c r="G23" s="0" t="s">
        <v>36</v>
      </c>
      <c r="H23" s="0">
        <v>2.2941666666666668E-05</v>
      </c>
      <c r="I23" s="0">
        <v>-0.007637853949329359</v>
      </c>
      <c r="J23" s="0">
        <v>-0.1527570789865872</v>
      </c>
      <c r="K23" s="0" t="s">
        <v>16</v>
      </c>
      <c r="O23" s="0" t="s">
        <v>44</v>
      </c>
      <c r="P23" s="0">
        <f>IFERROR(ROUND(MIN(I:I), 3), "N/A")</f>
      </c>
    </row>
    <row r="24">
      <c r="A24" s="0">
        <v>23</v>
      </c>
      <c r="B24" s="0" t="s">
        <v>42</v>
      </c>
      <c r="C24" s="0">
        <v>1</v>
      </c>
      <c r="D24" s="0" t="s">
        <v>12</v>
      </c>
      <c r="E24" s="0" t="s">
        <v>13</v>
      </c>
      <c r="F24" s="0" t="s">
        <v>17</v>
      </c>
      <c r="G24" s="0" t="s">
        <v>36</v>
      </c>
      <c r="H24" s="0">
        <v>3.5136666666666665E-05</v>
      </c>
      <c r="I24" s="0">
        <v>0.0033198081888601997</v>
      </c>
      <c r="J24" s="0">
        <v>0.06639616377720399</v>
      </c>
      <c r="K24" s="0" t="s">
        <v>16</v>
      </c>
    </row>
    <row r="25">
      <c r="A25" s="0">
        <v>24</v>
      </c>
      <c r="B25" s="0" t="s">
        <v>45</v>
      </c>
      <c r="C25" s="0">
        <v>1</v>
      </c>
      <c r="D25" s="0" t="s">
        <v>12</v>
      </c>
      <c r="E25" s="0" t="s">
        <v>13</v>
      </c>
      <c r="F25" s="0" t="s">
        <v>14</v>
      </c>
      <c r="G25" s="0" t="s">
        <v>36</v>
      </c>
      <c r="H25" s="0">
        <v>0.0050436583333333335</v>
      </c>
      <c r="I25" s="0">
        <v>0.01562043795620438</v>
      </c>
      <c r="J25" s="0">
        <v>0.3124087591240876</v>
      </c>
      <c r="K25" s="0" t="s">
        <v>16</v>
      </c>
      <c r="O25" s="0" t="s">
        <v>46</v>
      </c>
      <c r="P25" s="0">
        <f>COUNTIF(K:K, "Yes")</f>
      </c>
    </row>
    <row r="26">
      <c r="A26" s="0">
        <v>25</v>
      </c>
      <c r="B26" s="0" t="s">
        <v>45</v>
      </c>
      <c r="C26" s="0">
        <v>1</v>
      </c>
      <c r="D26" s="0" t="s">
        <v>12</v>
      </c>
      <c r="E26" s="0" t="s">
        <v>13</v>
      </c>
      <c r="F26" s="0" t="s">
        <v>17</v>
      </c>
      <c r="G26" s="0" t="s">
        <v>36</v>
      </c>
      <c r="H26" s="0">
        <v>0.00014149</v>
      </c>
      <c r="I26" s="0">
        <v>-0.007895891212165522</v>
      </c>
      <c r="J26" s="0">
        <v>-0.1579178242433104</v>
      </c>
      <c r="K26" s="0" t="s">
        <v>16</v>
      </c>
      <c r="O26" s="0" t="s">
        <v>47</v>
      </c>
      <c r="P26" s="0">
        <f>IFERROR(ROUND(SUMIFS(I:I, K:K, "Yes"), 3), "N/A")</f>
      </c>
    </row>
    <row r="27">
      <c r="A27" s="0">
        <v>26</v>
      </c>
      <c r="B27" s="0" t="s">
        <v>45</v>
      </c>
      <c r="C27" s="0">
        <v>1</v>
      </c>
      <c r="D27" s="0" t="s">
        <v>12</v>
      </c>
      <c r="E27" s="0" t="s">
        <v>13</v>
      </c>
      <c r="F27" s="0" t="s">
        <v>17</v>
      </c>
      <c r="G27" s="0" t="s">
        <v>36</v>
      </c>
      <c r="H27" s="0">
        <v>2.5188333333333334E-05</v>
      </c>
      <c r="I27" s="0">
        <v>-0.009278051609162076</v>
      </c>
      <c r="J27" s="0">
        <v>-0.18556103218324152</v>
      </c>
      <c r="K27" s="0" t="s">
        <v>16</v>
      </c>
      <c r="O27" s="0" t="s">
        <v>48</v>
      </c>
      <c r="P27" s="0">
        <f>IFERROR(ROUND(AVERAGEIFS(I:I, K:K, "Yes"), 3), "N/A")</f>
      </c>
    </row>
    <row r="28">
      <c r="A28" s="0">
        <v>27</v>
      </c>
      <c r="B28" s="0" t="s">
        <v>45</v>
      </c>
      <c r="C28" s="0">
        <v>1</v>
      </c>
      <c r="D28" s="0" t="s">
        <v>12</v>
      </c>
      <c r="E28" s="0" t="s">
        <v>13</v>
      </c>
      <c r="F28" s="0" t="s">
        <v>17</v>
      </c>
      <c r="G28" s="0" t="s">
        <v>36</v>
      </c>
      <c r="H28" s="0">
        <v>0.00022453166666666668</v>
      </c>
      <c r="I28" s="0">
        <v>0.0014353380221042056</v>
      </c>
      <c r="J28" s="0">
        <v>0.02870676044208411</v>
      </c>
      <c r="K28" s="0" t="s">
        <v>16</v>
      </c>
      <c r="O28" s="0" t="s">
        <v>49</v>
      </c>
      <c r="P28" s="0">
        <f>IFERROR(ROUND(COUNTIFS(I:I, "&gt;0", K:K, "Yes") / COUNTIFS(K:K, "Yes"), 3), "N/A")</f>
      </c>
    </row>
    <row r="29">
      <c r="A29" s="0">
        <v>28</v>
      </c>
      <c r="B29" s="0" t="s">
        <v>50</v>
      </c>
      <c r="C29" s="0">
        <v>1</v>
      </c>
      <c r="D29" s="0" t="s">
        <v>12</v>
      </c>
      <c r="E29" s="0" t="s">
        <v>13</v>
      </c>
      <c r="F29" s="0" t="s">
        <v>14</v>
      </c>
      <c r="G29" s="0" t="s">
        <v>36</v>
      </c>
      <c r="H29" s="0">
        <v>0.007252156666666666</v>
      </c>
      <c r="I29" s="0">
        <v>-0.008252003491232247</v>
      </c>
      <c r="J29" s="0">
        <v>-0.16504006982464495</v>
      </c>
      <c r="K29" s="0" t="s">
        <v>16</v>
      </c>
    </row>
    <row r="30">
      <c r="A30" s="0">
        <v>29</v>
      </c>
      <c r="B30" s="0" t="s">
        <v>50</v>
      </c>
      <c r="C30" s="0">
        <v>1</v>
      </c>
      <c r="D30" s="0" t="s">
        <v>12</v>
      </c>
      <c r="E30" s="0" t="s">
        <v>13</v>
      </c>
      <c r="F30" s="0" t="s">
        <v>17</v>
      </c>
      <c r="G30" s="0" t="s">
        <v>36</v>
      </c>
      <c r="H30" s="0">
        <v>2.2426666666666667E-05</v>
      </c>
      <c r="I30" s="0">
        <v>-0.008354153653966271</v>
      </c>
      <c r="J30" s="0">
        <v>-0.16708307307932543</v>
      </c>
      <c r="K30" s="0" t="s">
        <v>16</v>
      </c>
      <c r="Q30" s="0" t="s">
        <v>51</v>
      </c>
      <c r="R30" s="0">
        <f>SUMIFS(J:J, D:D, "1m")</f>
      </c>
    </row>
    <row r="31">
      <c r="A31" s="0">
        <v>30</v>
      </c>
      <c r="B31" s="0" t="s">
        <v>50</v>
      </c>
      <c r="C31" s="0">
        <v>1</v>
      </c>
      <c r="D31" s="0" t="s">
        <v>12</v>
      </c>
      <c r="E31" s="0" t="s">
        <v>13</v>
      </c>
      <c r="F31" s="0" t="s">
        <v>17</v>
      </c>
      <c r="G31" s="0" t="s">
        <v>36</v>
      </c>
      <c r="H31" s="0">
        <v>2.7615E-05</v>
      </c>
      <c r="I31" s="0">
        <v>-0.009526022304832715</v>
      </c>
      <c r="J31" s="0">
        <v>-0.19052044609665428</v>
      </c>
      <c r="K31" s="0" t="s">
        <v>16</v>
      </c>
      <c r="O31" s="0" t="s">
        <v>52</v>
      </c>
      <c r="P31" s="0">
        <f>SUMIFS(J:J, C:C, 5)</f>
      </c>
      <c r="Q31" s="0" t="s">
        <v>53</v>
      </c>
      <c r="R31" s="0">
        <f>SUMIFS(J:J, D:D, "5m")</f>
      </c>
    </row>
    <row r="32">
      <c r="A32" s="0">
        <v>31</v>
      </c>
      <c r="B32" s="0" t="s">
        <v>50</v>
      </c>
      <c r="C32" s="0">
        <v>1</v>
      </c>
      <c r="D32" s="0" t="s">
        <v>12</v>
      </c>
      <c r="E32" s="0" t="s">
        <v>13</v>
      </c>
      <c r="F32" s="0" t="s">
        <v>17</v>
      </c>
      <c r="G32" s="0" t="s">
        <v>36</v>
      </c>
      <c r="H32" s="0">
        <v>0.00011855166666666667</v>
      </c>
      <c r="I32" s="0">
        <v>-0.01335482385447847</v>
      </c>
      <c r="J32" s="0">
        <v>-0.2670964770895694</v>
      </c>
      <c r="K32" s="0" t="s">
        <v>16</v>
      </c>
      <c r="O32" s="0" t="s">
        <v>54</v>
      </c>
      <c r="P32" s="0">
        <f>SUMIFS(J:J, C:C, 10)</f>
      </c>
      <c r="Q32" s="0" t="s">
        <v>55</v>
      </c>
      <c r="R32" s="0">
        <f>SUMIFS(J:J, D:D, "15m")</f>
      </c>
    </row>
    <row r="33">
      <c r="A33" s="0">
        <v>32</v>
      </c>
      <c r="B33" s="0" t="s">
        <v>50</v>
      </c>
      <c r="C33" s="0">
        <v>1</v>
      </c>
      <c r="D33" s="0" t="s">
        <v>12</v>
      </c>
      <c r="E33" s="0" t="s">
        <v>13</v>
      </c>
      <c r="F33" s="0" t="s">
        <v>17</v>
      </c>
      <c r="G33" s="0" t="s">
        <v>36</v>
      </c>
      <c r="H33" s="0">
        <v>2.2151666666666667E-05</v>
      </c>
      <c r="I33" s="0">
        <v>-0.008174591270436479</v>
      </c>
      <c r="J33" s="0">
        <v>-0.16349182540872959</v>
      </c>
      <c r="K33" s="0" t="s">
        <v>16</v>
      </c>
      <c r="O33" s="0" t="s">
        <v>56</v>
      </c>
      <c r="P33" s="0">
        <f>SUMIFS(J:J, C:C, 15)</f>
      </c>
      <c r="Q33" s="0" t="s">
        <v>57</v>
      </c>
      <c r="R33" s="0">
        <f>SUMIFS(J:J, D:D, "30m")</f>
      </c>
    </row>
    <row r="34">
      <c r="A34" s="0">
        <v>33</v>
      </c>
      <c r="B34" s="0" t="s">
        <v>50</v>
      </c>
      <c r="C34" s="0">
        <v>1</v>
      </c>
      <c r="D34" s="0" t="s">
        <v>12</v>
      </c>
      <c r="E34" s="0" t="s">
        <v>13</v>
      </c>
      <c r="F34" s="0" t="s">
        <v>17</v>
      </c>
      <c r="G34" s="0" t="s">
        <v>36</v>
      </c>
      <c r="H34" s="0">
        <v>3.5175E-05</v>
      </c>
      <c r="I34" s="0">
        <v>-0.008100475624256838</v>
      </c>
      <c r="J34" s="0">
        <v>-0.16200951248513673</v>
      </c>
      <c r="K34" s="0" t="s">
        <v>16</v>
      </c>
      <c r="O34" s="0" t="s">
        <v>58</v>
      </c>
      <c r="P34" s="0">
        <f>SUMIFS(J:J, C:C, 20)</f>
      </c>
      <c r="Q34" s="0" t="s">
        <v>59</v>
      </c>
      <c r="R34" s="0">
        <f>SUMIFS(J:J, D:D, "1h")</f>
      </c>
    </row>
    <row r="35">
      <c r="A35" s="0">
        <v>34</v>
      </c>
      <c r="B35" s="0" t="s">
        <v>60</v>
      </c>
      <c r="C35" s="0">
        <v>1</v>
      </c>
      <c r="D35" s="0" t="s">
        <v>12</v>
      </c>
      <c r="E35" s="0" t="s">
        <v>13</v>
      </c>
      <c r="F35" s="0" t="s">
        <v>14</v>
      </c>
      <c r="G35" s="0" t="s">
        <v>36</v>
      </c>
      <c r="H35" s="0">
        <v>0.008123976666666666</v>
      </c>
      <c r="I35" s="0">
        <v>0.017379679144385027</v>
      </c>
      <c r="J35" s="0">
        <v>0.34759358288770054</v>
      </c>
      <c r="K35" s="0" t="s">
        <v>16</v>
      </c>
      <c r="O35" s="0" t="s">
        <v>61</v>
      </c>
      <c r="P35" s="0">
        <f>SUMIFS(J:J, C:C, 25)</f>
      </c>
    </row>
    <row r="36">
      <c r="A36" s="0">
        <v>35</v>
      </c>
      <c r="B36" s="0" t="s">
        <v>60</v>
      </c>
      <c r="C36" s="0">
        <v>1</v>
      </c>
      <c r="D36" s="0" t="s">
        <v>12</v>
      </c>
      <c r="E36" s="0" t="s">
        <v>13</v>
      </c>
      <c r="F36" s="0" t="s">
        <v>17</v>
      </c>
      <c r="G36" s="0" t="s">
        <v>36</v>
      </c>
      <c r="H36" s="0">
        <v>5.589833333333333E-05</v>
      </c>
      <c r="I36" s="0">
        <v>-0.008053691275167786</v>
      </c>
      <c r="J36" s="0">
        <v>-0.1610738255033557</v>
      </c>
      <c r="K36" s="0" t="s">
        <v>16</v>
      </c>
    </row>
    <row r="37">
      <c r="A37" s="0">
        <v>36</v>
      </c>
      <c r="B37" s="0" t="s">
        <v>62</v>
      </c>
      <c r="C37" s="0">
        <v>1</v>
      </c>
      <c r="D37" s="0" t="s">
        <v>12</v>
      </c>
      <c r="E37" s="0" t="s">
        <v>13</v>
      </c>
      <c r="F37" s="0" t="s">
        <v>14</v>
      </c>
      <c r="G37" s="0" t="s">
        <v>36</v>
      </c>
      <c r="H37" s="0">
        <v>0.00966733</v>
      </c>
      <c r="I37" s="0">
        <v>-0.02155388471177945</v>
      </c>
      <c r="J37" s="0">
        <v>-0.431077694235589</v>
      </c>
      <c r="K37" s="0" t="s">
        <v>16</v>
      </c>
    </row>
    <row r="38">
      <c r="A38" s="0">
        <v>37</v>
      </c>
      <c r="B38" s="0" t="s">
        <v>62</v>
      </c>
      <c r="C38" s="0">
        <v>1</v>
      </c>
      <c r="D38" s="0" t="s">
        <v>12</v>
      </c>
      <c r="E38" s="0" t="s">
        <v>13</v>
      </c>
      <c r="F38" s="0" t="s">
        <v>17</v>
      </c>
      <c r="G38" s="0" t="s">
        <v>36</v>
      </c>
      <c r="H38" s="0">
        <v>2.0095E-05</v>
      </c>
      <c r="I38" s="0">
        <v>-0.007767476822851415</v>
      </c>
      <c r="J38" s="0">
        <v>-0.15534953645702831</v>
      </c>
      <c r="K38" s="0" t="s">
        <v>16</v>
      </c>
    </row>
    <row r="39">
      <c r="A39" s="0">
        <v>38</v>
      </c>
      <c r="B39" s="0" t="s">
        <v>62</v>
      </c>
      <c r="C39" s="0">
        <v>1</v>
      </c>
      <c r="D39" s="0" t="s">
        <v>12</v>
      </c>
      <c r="E39" s="0" t="s">
        <v>13</v>
      </c>
      <c r="F39" s="0" t="s">
        <v>17</v>
      </c>
      <c r="G39" s="0" t="s">
        <v>36</v>
      </c>
      <c r="H39" s="0">
        <v>0.00017706666666666667</v>
      </c>
      <c r="I39" s="0">
        <v>-0.003979109674210396</v>
      </c>
      <c r="J39" s="0">
        <v>-0.07958219348420792</v>
      </c>
      <c r="K39" s="0" t="s">
        <v>16</v>
      </c>
    </row>
    <row r="40">
      <c r="A40" s="0">
        <v>39</v>
      </c>
      <c r="B40" s="0" t="s">
        <v>63</v>
      </c>
      <c r="C40" s="0">
        <v>1</v>
      </c>
      <c r="D40" s="0" t="s">
        <v>12</v>
      </c>
      <c r="E40" s="0" t="s">
        <v>13</v>
      </c>
      <c r="F40" s="0" t="s">
        <v>14</v>
      </c>
      <c r="G40" s="0" t="s">
        <v>36</v>
      </c>
      <c r="H40" s="0">
        <v>0.014420555</v>
      </c>
      <c r="I40" s="0">
        <v>0.01514787208463573</v>
      </c>
      <c r="J40" s="0">
        <v>0.3029574416927146</v>
      </c>
      <c r="K40" s="0" t="s">
        <v>16</v>
      </c>
    </row>
    <row r="41">
      <c r="A41" s="0">
        <v>40</v>
      </c>
      <c r="B41" s="0" t="s">
        <v>63</v>
      </c>
      <c r="C41" s="0">
        <v>1</v>
      </c>
      <c r="D41" s="0" t="s">
        <v>12</v>
      </c>
      <c r="E41" s="0" t="s">
        <v>13</v>
      </c>
      <c r="F41" s="0" t="s">
        <v>17</v>
      </c>
      <c r="G41" s="0" t="s">
        <v>36</v>
      </c>
      <c r="H41" s="0">
        <v>0.0005224433333333333</v>
      </c>
      <c r="I41" s="0">
        <v>0.0021479713603818618</v>
      </c>
      <c r="J41" s="0">
        <v>0.042959427207637235</v>
      </c>
      <c r="K41" s="0" t="s">
        <v>16</v>
      </c>
    </row>
  </sheetData>
  <headerFooter/>
</worksheet>
</file>