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<sst xmlns="http://schemas.openxmlformats.org/spreadsheetml/2006/main" count="81" uniqueCount="81">
  <si>
    <t>Id</t>
  </si>
  <si>
    <t>Symbol</t>
  </si>
  <si>
    <t>Leverage</t>
  </si>
  <si>
    <t>Interval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</si>
  <si>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</si>
  <si>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</si>
  <si>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</si>
  <si>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</si>
  <si>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</si>
  <si>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</si>
  <si>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</si>
  <si>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FTMUSDT</t>
  </si>
  <si>
    <t>1m</t>
  </si>
  <si>
    <t>Short</t>
  </si>
  <si>
    <t>MAC-D</t>
  </si>
  <si>
    <t>07-20 15:35</t>
  </si>
  <si>
    <t>Yes</t>
  </si>
  <si>
    <t>07-20 15:45</t>
  </si>
  <si>
    <t>XRPUSDT</t>
  </si>
  <si>
    <t>Total Funds Added</t>
  </si>
  <si>
    <t>BTCUSDT</t>
  </si>
  <si>
    <t>Long</t>
  </si>
  <si>
    <t>Total Closed Trades</t>
  </si>
  <si>
    <t>ETHUSDT</t>
  </si>
  <si>
    <t>07-20 15:46</t>
  </si>
  <si>
    <t>Average Duration hh:mm:ss</t>
  </si>
  <si>
    <t>TIAUSDT</t>
  </si>
  <si>
    <t>Longs Average Profit</t>
  </si>
  <si>
    <t>SUIUSDT</t>
  </si>
  <si>
    <t>Shorts Average Profit</t>
  </si>
  <si>
    <t>BCHUSDT</t>
  </si>
  <si>
    <t>MAC-D Average Profit</t>
  </si>
  <si>
    <t>AVAXUSDT</t>
  </si>
  <si>
    <t>SMA Average Profit</t>
  </si>
  <si>
    <t>MATICUSDT</t>
  </si>
  <si>
    <t>SMA Short Combined Average</t>
  </si>
  <si>
    <t>RNDRUSDT</t>
  </si>
  <si>
    <t>SMA Long Combined Average</t>
  </si>
  <si>
    <t>DOGEUSDT</t>
  </si>
  <si>
    <t>MAC-D Long Combined Average</t>
  </si>
  <si>
    <t>HBARUSDT</t>
  </si>
  <si>
    <t>07-20 15:47</t>
  </si>
  <si>
    <t>MAC-D Short Combined Average</t>
  </si>
  <si>
    <t>SEIUSDT</t>
  </si>
  <si>
    <t>Win Rate</t>
  </si>
  <si>
    <t>STORJUSDT</t>
  </si>
  <si>
    <t>Sharpe Ratio</t>
  </si>
  <si>
    <t>EOSUSDT</t>
  </si>
  <si>
    <t>Profit Factor</t>
  </si>
  <si>
    <t>FETUSDT</t>
  </si>
  <si>
    <t>SHIBUSDT</t>
  </si>
  <si>
    <t>Total Long Trades</t>
  </si>
  <si>
    <t>THETAUSDT</t>
  </si>
  <si>
    <t>Total Short Trades</t>
  </si>
  <si>
    <t>PEPEUSDT</t>
  </si>
  <si>
    <t>Maximum Profit per Trade</t>
  </si>
  <si>
    <t>ARUSDT</t>
  </si>
  <si>
    <t>07-20 15:48</t>
  </si>
  <si>
    <t>Maximum Loss per Trade</t>
  </si>
  <si>
    <t>LINKUSDT</t>
  </si>
  <si>
    <t>ATOMUSDT</t>
  </si>
  <si>
    <t>US Market Hours Trades</t>
  </si>
  <si>
    <t>TRBUSDT</t>
  </si>
  <si>
    <t>US Market Hours Profit</t>
  </si>
  <si>
    <t>SUSHIUSDT</t>
  </si>
  <si>
    <t>US Market Hours Average Profit</t>
  </si>
  <si>
    <t>BNBUSDT</t>
  </si>
  <si>
    <t>US Market Hours Win Rate</t>
  </si>
  <si>
    <t>07-20 16:46</t>
  </si>
  <si>
    <t>Funds added 1m</t>
  </si>
  <si>
    <t>Funds added 5x</t>
  </si>
  <si>
    <t>Funds added 5m</t>
  </si>
  <si>
    <t>Funds added 10x</t>
  </si>
  <si>
    <t>Funds added 15m</t>
  </si>
  <si>
    <t>Funds added 15x</t>
  </si>
  <si>
    <t>Funds added 30m</t>
  </si>
  <si>
    <t>Funds added 20x</t>
  </si>
  <si>
    <t>Funds added 1h</t>
  </si>
  <si>
    <t>Funds added 25x</t>
  </si>
  <si>
    <t>07-20 16:47</t>
  </si>
  <si>
    <t>07-20 16:48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</si>
</sst>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R49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1</v>
      </c>
      <c r="B2" s="0" t="s">
        <v>11</v>
      </c>
      <c r="C2" s="0">
        <v>1</v>
      </c>
      <c r="D2" s="0" t="s">
        <v>12</v>
      </c>
      <c r="E2" s="0" t="s">
        <v>13</v>
      </c>
      <c r="F2" s="0" t="s">
        <v>14</v>
      </c>
      <c r="G2" s="0" t="s">
        <v>15</v>
      </c>
      <c r="H2" s="0">
        <v>0.009967095</v>
      </c>
      <c r="I2" s="0">
        <v>0.020045819014891178</v>
      </c>
      <c r="J2" s="0">
        <v>0.4009163802978236</v>
      </c>
      <c r="K2" s="0" t="s">
        <v>16</v>
      </c>
    </row>
    <row r="3">
      <c r="A3" s="0">
        <v>1</v>
      </c>
      <c r="B3" s="0" t="s">
        <v>11</v>
      </c>
      <c r="C3" s="0">
        <v>1</v>
      </c>
      <c r="D3" s="0" t="s">
        <v>12</v>
      </c>
      <c r="E3" s="0" t="s">
        <v>13</v>
      </c>
      <c r="F3" s="0" t="s">
        <v>14</v>
      </c>
      <c r="G3" s="0" t="s">
        <v>17</v>
      </c>
      <c r="H3" s="0">
        <v>0.009179448333333333</v>
      </c>
      <c r="I3" s="0">
        <v>0.021573119511263842</v>
      </c>
      <c r="J3" s="0">
        <v>0.4314623902252769</v>
      </c>
      <c r="K3" s="0" t="s">
        <v>16</v>
      </c>
    </row>
    <row r="4">
      <c r="A4" s="0">
        <v>1</v>
      </c>
      <c r="B4" s="0" t="s">
        <v>11</v>
      </c>
      <c r="C4" s="0">
        <v>1</v>
      </c>
      <c r="D4" s="0" t="s">
        <v>12</v>
      </c>
      <c r="E4" s="0" t="s">
        <v>13</v>
      </c>
      <c r="F4" s="0" t="s">
        <v>14</v>
      </c>
      <c r="G4" s="0" t="s">
        <v>17</v>
      </c>
      <c r="H4" s="0">
        <v>0.009892318333333334</v>
      </c>
      <c r="I4" s="0">
        <v>0.022336769759450172</v>
      </c>
      <c r="J4" s="0">
        <v>0.44673539518900346</v>
      </c>
      <c r="K4" s="0" t="s">
        <v>16</v>
      </c>
    </row>
    <row r="5">
      <c r="A5" s="0">
        <v>2</v>
      </c>
      <c r="B5" s="0" t="s">
        <v>18</v>
      </c>
      <c r="C5" s="0">
        <v>1</v>
      </c>
      <c r="D5" s="0" t="s">
        <v>12</v>
      </c>
      <c r="E5" s="0" t="s">
        <v>13</v>
      </c>
      <c r="F5" s="0" t="s">
        <v>14</v>
      </c>
      <c r="G5" s="0" t="s">
        <v>17</v>
      </c>
      <c r="H5" s="0">
        <v>0.004275151666666667</v>
      </c>
      <c r="I5" s="0">
        <v>-0.02562761506276151</v>
      </c>
      <c r="J5" s="0">
        <v>-0.5125523012552301</v>
      </c>
      <c r="K5" s="0" t="s">
        <v>16</v>
      </c>
      <c r="O5" s="0" t="s">
        <v>19</v>
      </c>
      <c r="P5" s="0">
        <f>ROUND(SUM(J:J), 3)</f>
      </c>
    </row>
    <row r="6">
      <c r="A6" s="0">
        <v>3</v>
      </c>
      <c r="B6" s="0" t="s">
        <v>20</v>
      </c>
      <c r="C6" s="0">
        <v>1</v>
      </c>
      <c r="D6" s="0" t="s">
        <v>12</v>
      </c>
      <c r="E6" s="0" t="s">
        <v>21</v>
      </c>
      <c r="F6" s="0" t="s">
        <v>14</v>
      </c>
      <c r="G6" s="0" t="s">
        <v>17</v>
      </c>
      <c r="H6" s="0">
        <v>0.0036287583333333333</v>
      </c>
      <c r="I6" s="0">
        <v>-0.007382975842343469</v>
      </c>
      <c r="J6" s="0">
        <v>-0.1476595168468694</v>
      </c>
      <c r="K6" s="0" t="s">
        <v>16</v>
      </c>
      <c r="O6" s="0" t="s">
        <v>22</v>
      </c>
      <c r="P6" s="0">
        <f>COUNTA(A:A) - 1</f>
      </c>
    </row>
    <row r="7">
      <c r="A7" s="0">
        <v>4</v>
      </c>
      <c r="B7" s="0" t="s">
        <v>23</v>
      </c>
      <c r="C7" s="0">
        <v>1</v>
      </c>
      <c r="D7" s="0" t="s">
        <v>12</v>
      </c>
      <c r="E7" s="0" t="s">
        <v>21</v>
      </c>
      <c r="F7" s="0" t="s">
        <v>14</v>
      </c>
      <c r="G7" s="0" t="s">
        <v>24</v>
      </c>
      <c r="H7" s="0">
        <v>0.00374789</v>
      </c>
      <c r="I7" s="0">
        <v>-0.00886982297335355</v>
      </c>
      <c r="J7" s="0">
        <v>-0.177396459467071</v>
      </c>
      <c r="K7" s="0" t="s">
        <v>16</v>
      </c>
      <c r="O7" s="0" t="s">
        <v>25</v>
      </c>
      <c r="P7" s="0">
        <f>IFERROR(TEXT(AVERAGE(H:H)/1440, "[h]:mm:ss"), "N/A")</f>
      </c>
    </row>
    <row r="8">
      <c r="A8" s="0">
        <v>5</v>
      </c>
      <c r="B8" s="0" t="s">
        <v>26</v>
      </c>
      <c r="C8" s="0">
        <v>1</v>
      </c>
      <c r="D8" s="0" t="s">
        <v>12</v>
      </c>
      <c r="E8" s="0" t="s">
        <v>13</v>
      </c>
      <c r="F8" s="0" t="s">
        <v>14</v>
      </c>
      <c r="G8" s="0" t="s">
        <v>24</v>
      </c>
      <c r="H8" s="0">
        <v>0.003613735</v>
      </c>
      <c r="I8" s="0">
        <v>-0.006237330422579137</v>
      </c>
      <c r="J8" s="0">
        <v>-0.12474660845158272</v>
      </c>
      <c r="K8" s="0" t="s">
        <v>16</v>
      </c>
      <c r="O8" s="0" t="s">
        <v>27</v>
      </c>
      <c r="P8" s="0">
        <f>IFERROR(ROUND(AVERAGEIF(E:E, "Long", I:I), 3), "N/A")</f>
      </c>
    </row>
    <row r="9">
      <c r="A9" s="0">
        <v>6</v>
      </c>
      <c r="B9" s="0" t="s">
        <v>28</v>
      </c>
      <c r="C9" s="0">
        <v>1</v>
      </c>
      <c r="D9" s="0" t="s">
        <v>12</v>
      </c>
      <c r="E9" s="0" t="s">
        <v>21</v>
      </c>
      <c r="F9" s="0" t="s">
        <v>14</v>
      </c>
      <c r="G9" s="0" t="s">
        <v>24</v>
      </c>
      <c r="H9" s="0">
        <v>0.00426152</v>
      </c>
      <c r="I9" s="0">
        <v>-0.009578320289685785</v>
      </c>
      <c r="J9" s="0">
        <v>-0.1915664057937157</v>
      </c>
      <c r="K9" s="0" t="s">
        <v>16</v>
      </c>
      <c r="O9" s="0" t="s">
        <v>29</v>
      </c>
      <c r="P9" s="0">
        <f>IFERROR(ROUND(AVERAGEIF(E:E, "Short", I:I), 3), "N/A")</f>
      </c>
    </row>
    <row r="10">
      <c r="A10" s="0">
        <v>7</v>
      </c>
      <c r="B10" s="0" t="s">
        <v>30</v>
      </c>
      <c r="C10" s="0">
        <v>1</v>
      </c>
      <c r="D10" s="0" t="s">
        <v>12</v>
      </c>
      <c r="E10" s="0" t="s">
        <v>21</v>
      </c>
      <c r="F10" s="0" t="s">
        <v>14</v>
      </c>
      <c r="G10" s="0" t="s">
        <v>24</v>
      </c>
      <c r="H10" s="0">
        <v>0.0071822683333333335</v>
      </c>
      <c r="I10" s="0">
        <v>-0.003834355828220859</v>
      </c>
      <c r="J10" s="0">
        <v>-0.07668711656441718</v>
      </c>
      <c r="K10" s="0" t="s">
        <v>16</v>
      </c>
      <c r="O10" s="0" t="s">
        <v>31</v>
      </c>
      <c r="P10" s="0">
        <f>IFERROR(ROUND(AVERAGEIF(F:F, "MAC-D", I:I), 3), "N/A")</f>
      </c>
    </row>
    <row r="11">
      <c r="A11" s="0">
        <v>8</v>
      </c>
      <c r="B11" s="0" t="s">
        <v>32</v>
      </c>
      <c r="C11" s="0">
        <v>1</v>
      </c>
      <c r="D11" s="0" t="s">
        <v>12</v>
      </c>
      <c r="E11" s="0" t="s">
        <v>21</v>
      </c>
      <c r="F11" s="0" t="s">
        <v>14</v>
      </c>
      <c r="G11" s="0" t="s">
        <v>24</v>
      </c>
      <c r="H11" s="0">
        <v>0.004390248333333333</v>
      </c>
      <c r="I11" s="0">
        <v>-0.0113555713271824</v>
      </c>
      <c r="J11" s="0">
        <v>-0.227111426543648</v>
      </c>
      <c r="K11" s="0" t="s">
        <v>16</v>
      </c>
      <c r="O11" s="0" t="s">
        <v>33</v>
      </c>
      <c r="P11" s="0">
        <f>IFERROR(ROUND(AVERAGEIF(F:F, "SMAExpansion", I:I), 3), "N/A")</f>
      </c>
    </row>
    <row r="12">
      <c r="A12" s="0">
        <v>9</v>
      </c>
      <c r="B12" s="0" t="s">
        <v>34</v>
      </c>
      <c r="C12" s="0">
        <v>1</v>
      </c>
      <c r="D12" s="0" t="s">
        <v>12</v>
      </c>
      <c r="E12" s="0" t="s">
        <v>21</v>
      </c>
      <c r="F12" s="0" t="s">
        <v>14</v>
      </c>
      <c r="G12" s="0" t="s">
        <v>24</v>
      </c>
      <c r="H12" s="0">
        <v>0.003287275</v>
      </c>
      <c r="I12" s="0">
        <v>-0.006394583411698326</v>
      </c>
      <c r="J12" s="0">
        <v>-0.12789166823396653</v>
      </c>
      <c r="K12" s="0" t="s">
        <v>16</v>
      </c>
      <c r="O12" s="0" t="s">
        <v>35</v>
      </c>
      <c r="P12" s="0">
        <f>IFERROR(ROUND(AVERAGEIFS(I:I, E:E, "Short", F:F, "SMAExpansion"), 3), "N/A")</f>
      </c>
    </row>
    <row r="13">
      <c r="A13" s="0">
        <v>10</v>
      </c>
      <c r="B13" s="0" t="s">
        <v>36</v>
      </c>
      <c r="C13" s="0">
        <v>1</v>
      </c>
      <c r="D13" s="0" t="s">
        <v>12</v>
      </c>
      <c r="E13" s="0" t="s">
        <v>21</v>
      </c>
      <c r="F13" s="0" t="s">
        <v>14</v>
      </c>
      <c r="G13" s="0" t="s">
        <v>24</v>
      </c>
      <c r="H13" s="0">
        <v>0.0032971633333333332</v>
      </c>
      <c r="I13" s="0">
        <v>0.009233060312732688</v>
      </c>
      <c r="J13" s="0">
        <v>0.18466120625465376</v>
      </c>
      <c r="K13" s="0" t="s">
        <v>16</v>
      </c>
      <c r="O13" s="0" t="s">
        <v>37</v>
      </c>
      <c r="P13" s="0">
        <f>IFERROR(ROUND(AVERAGEIFS(I:I, E:E, "Long", F:F, "SMAExpansion"), 3), "N/A")</f>
      </c>
    </row>
    <row r="14">
      <c r="A14" s="0">
        <v>11</v>
      </c>
      <c r="B14" s="0" t="s">
        <v>38</v>
      </c>
      <c r="C14" s="0">
        <v>1</v>
      </c>
      <c r="D14" s="0" t="s">
        <v>12</v>
      </c>
      <c r="E14" s="0" t="s">
        <v>21</v>
      </c>
      <c r="F14" s="0" t="s">
        <v>14</v>
      </c>
      <c r="G14" s="0" t="s">
        <v>24</v>
      </c>
      <c r="H14" s="0">
        <v>0.005160181666666667</v>
      </c>
      <c r="I14" s="0">
        <v>0.01188956271943824</v>
      </c>
      <c r="J14" s="0">
        <v>0.23779125438876478</v>
      </c>
      <c r="K14" s="0" t="s">
        <v>16</v>
      </c>
      <c r="O14" s="0" t="s">
        <v>39</v>
      </c>
      <c r="P14" s="0">
        <f>IFERROR(ROUND(AVERAGEIFS(I:I, E:E, "Long", F:F, "MAC-D"), 3), "N/A")</f>
      </c>
    </row>
    <row r="15">
      <c r="A15" s="0">
        <v>12</v>
      </c>
      <c r="B15" s="0" t="s">
        <v>40</v>
      </c>
      <c r="C15" s="0">
        <v>1</v>
      </c>
      <c r="D15" s="0" t="s">
        <v>12</v>
      </c>
      <c r="E15" s="0" t="s">
        <v>13</v>
      </c>
      <c r="F15" s="0" t="s">
        <v>14</v>
      </c>
      <c r="G15" s="0" t="s">
        <v>41</v>
      </c>
      <c r="H15" s="0">
        <v>0.0054935416666666665</v>
      </c>
      <c r="I15" s="0">
        <v>0.025265957446808512</v>
      </c>
      <c r="J15" s="0">
        <v>0.5053191489361702</v>
      </c>
      <c r="K15" s="0" t="s">
        <v>16</v>
      </c>
      <c r="O15" s="0" t="s">
        <v>42</v>
      </c>
      <c r="P15" s="0">
        <f>IFERROR(ROUND(AVERAGEIFS(I:I, E:E, "Short", F:F, "MAC-D"), 3), "N/A")</f>
      </c>
    </row>
    <row r="16">
      <c r="A16" s="0">
        <v>13</v>
      </c>
      <c r="B16" s="0" t="s">
        <v>43</v>
      </c>
      <c r="C16" s="0">
        <v>1</v>
      </c>
      <c r="D16" s="0" t="s">
        <v>12</v>
      </c>
      <c r="E16" s="0" t="s">
        <v>13</v>
      </c>
      <c r="F16" s="0" t="s">
        <v>14</v>
      </c>
      <c r="G16" s="0" t="s">
        <v>41</v>
      </c>
      <c r="H16" s="0">
        <v>0.004787073333333333</v>
      </c>
      <c r="I16" s="0">
        <v>-0.020134228187919462</v>
      </c>
      <c r="J16" s="0">
        <v>-0.4026845637583893</v>
      </c>
      <c r="K16" s="0" t="s">
        <v>16</v>
      </c>
      <c r="O16" s="0" t="s">
        <v>44</v>
      </c>
      <c r="P16" s="0">
        <f>IFERROR(ROUND(COUNTIF(I:I, "&gt;0") / COUNT(I:I), 3), "N/A")</f>
      </c>
    </row>
    <row r="17">
      <c r="A17" s="0">
        <v>14</v>
      </c>
      <c r="B17" s="0" t="s">
        <v>45</v>
      </c>
      <c r="C17" s="0">
        <v>1</v>
      </c>
      <c r="D17" s="0" t="s">
        <v>12</v>
      </c>
      <c r="E17" s="0" t="s">
        <v>13</v>
      </c>
      <c r="F17" s="0" t="s">
        <v>14</v>
      </c>
      <c r="G17" s="0" t="s">
        <v>41</v>
      </c>
      <c r="H17" s="0">
        <v>0.00388829</v>
      </c>
      <c r="I17" s="0">
        <v>0.022922636103151865</v>
      </c>
      <c r="J17" s="0">
        <v>0.4584527220630372</v>
      </c>
      <c r="K17" s="0" t="s">
        <v>16</v>
      </c>
      <c r="O17" s="0" t="s">
        <v>46</v>
      </c>
      <c r="P17" s="0">
        <f>IFERROR(ROUND(AVERAGE(I:I) / STDEV(I:I), 3), "N/A")</f>
      </c>
    </row>
    <row r="18">
      <c r="A18" s="0">
        <v>15</v>
      </c>
      <c r="B18" s="0" t="s">
        <v>47</v>
      </c>
      <c r="C18" s="0">
        <v>1</v>
      </c>
      <c r="D18" s="0" t="s">
        <v>12</v>
      </c>
      <c r="E18" s="0" t="s">
        <v>21</v>
      </c>
      <c r="F18" s="0" t="s">
        <v>14</v>
      </c>
      <c r="G18" s="0" t="s">
        <v>41</v>
      </c>
      <c r="H18" s="0">
        <v>0.004108163333333333</v>
      </c>
      <c r="I18" s="0">
        <v>-0.015558467081559122</v>
      </c>
      <c r="J18" s="0">
        <v>-0.3111693416311825</v>
      </c>
      <c r="K18" s="0" t="s">
        <v>16</v>
      </c>
      <c r="O18" s="0" t="s">
        <v>48</v>
      </c>
      <c r="P18" s="0">
        <f>IFERROR(ROUND(SUMIF(I:I, "&gt;0") / ABS(SUMIF(I:I, "&lt;0")), 3), "N/A")</f>
      </c>
    </row>
    <row r="19">
      <c r="A19" s="0">
        <v>16</v>
      </c>
      <c r="B19" s="0" t="s">
        <v>49</v>
      </c>
      <c r="C19" s="0">
        <v>1</v>
      </c>
      <c r="D19" s="0" t="s">
        <v>12</v>
      </c>
      <c r="E19" s="0" t="s">
        <v>13</v>
      </c>
      <c r="F19" s="0" t="s">
        <v>14</v>
      </c>
      <c r="G19" s="0" t="s">
        <v>41</v>
      </c>
      <c r="H19" s="0">
        <v>0.0038828533333333335</v>
      </c>
      <c r="I19" s="0">
        <v>0.027758970886932972</v>
      </c>
      <c r="J19" s="0">
        <v>0.5551794177386594</v>
      </c>
      <c r="K19" s="0" t="s">
        <v>16</v>
      </c>
    </row>
    <row r="20">
      <c r="A20" s="0">
        <v>17</v>
      </c>
      <c r="B20" s="0" t="s">
        <v>50</v>
      </c>
      <c r="C20" s="0">
        <v>1</v>
      </c>
      <c r="D20" s="0" t="s">
        <v>12</v>
      </c>
      <c r="E20" s="0" t="s">
        <v>21</v>
      </c>
      <c r="F20" s="0" t="s">
        <v>14</v>
      </c>
      <c r="G20" s="0" t="s">
        <v>41</v>
      </c>
      <c r="H20" s="0">
        <v>0.004900235</v>
      </c>
      <c r="I20" s="0">
        <v>-0.008393956351426974</v>
      </c>
      <c r="J20" s="0">
        <v>-0.16787912702853947</v>
      </c>
      <c r="K20" s="0" t="s">
        <v>16</v>
      </c>
      <c r="O20" s="0" t="s">
        <v>51</v>
      </c>
      <c r="P20" s="0">
        <f>COUNTIF(E:E, "Long")</f>
      </c>
    </row>
    <row r="21">
      <c r="A21" s="0">
        <v>18</v>
      </c>
      <c r="B21" s="0" t="s">
        <v>52</v>
      </c>
      <c r="C21" s="0">
        <v>1</v>
      </c>
      <c r="D21" s="0" t="s">
        <v>12</v>
      </c>
      <c r="E21" s="0" t="s">
        <v>21</v>
      </c>
      <c r="F21" s="0" t="s">
        <v>14</v>
      </c>
      <c r="G21" s="0" t="s">
        <v>41</v>
      </c>
      <c r="H21" s="0">
        <v>0.004119186666666667</v>
      </c>
      <c r="I21" s="0">
        <v>-0.002526847757422615</v>
      </c>
      <c r="J21" s="0">
        <v>-0.05053695514845231</v>
      </c>
      <c r="K21" s="0" t="s">
        <v>16</v>
      </c>
      <c r="O21" s="0" t="s">
        <v>53</v>
      </c>
      <c r="P21" s="0">
        <f>COUNTIF(E:E, "Short")</f>
      </c>
    </row>
    <row r="22">
      <c r="A22" s="0">
        <v>19</v>
      </c>
      <c r="B22" s="0" t="s">
        <v>54</v>
      </c>
      <c r="C22" s="0">
        <v>1</v>
      </c>
      <c r="D22" s="0" t="s">
        <v>12</v>
      </c>
      <c r="E22" s="0" t="s">
        <v>21</v>
      </c>
      <c r="F22" s="0" t="s">
        <v>14</v>
      </c>
      <c r="G22" s="0" t="s">
        <v>41</v>
      </c>
      <c r="H22" s="0">
        <v>0.003827805</v>
      </c>
      <c r="I22" s="0">
        <v>-0.05118110236220473</v>
      </c>
      <c r="J22" s="0">
        <v>-1.0236220472440947</v>
      </c>
      <c r="K22" s="0" t="s">
        <v>16</v>
      </c>
      <c r="O22" s="0" t="s">
        <v>55</v>
      </c>
      <c r="P22" s="0">
        <f>IFERROR(ROUND(MAX(I:I), 3), "N/A")</f>
      </c>
    </row>
    <row r="23">
      <c r="A23" s="0">
        <v>20</v>
      </c>
      <c r="B23" s="0" t="s">
        <v>56</v>
      </c>
      <c r="C23" s="0">
        <v>1</v>
      </c>
      <c r="D23" s="0" t="s">
        <v>12</v>
      </c>
      <c r="E23" s="0" t="s">
        <v>13</v>
      </c>
      <c r="F23" s="0" t="s">
        <v>14</v>
      </c>
      <c r="G23" s="0" t="s">
        <v>57</v>
      </c>
      <c r="H23" s="0">
        <v>0.006186535</v>
      </c>
      <c r="I23" s="0">
        <v>0.006092098190288479</v>
      </c>
      <c r="J23" s="0">
        <v>0.12184196380576957</v>
      </c>
      <c r="K23" s="0" t="s">
        <v>16</v>
      </c>
      <c r="O23" s="0" t="s">
        <v>58</v>
      </c>
      <c r="P23" s="0">
        <f>IFERROR(ROUND(MIN(I:I), 3), "N/A")</f>
      </c>
    </row>
    <row r="24">
      <c r="A24" s="0">
        <v>21</v>
      </c>
      <c r="B24" s="0" t="s">
        <v>59</v>
      </c>
      <c r="C24" s="0">
        <v>1</v>
      </c>
      <c r="D24" s="0" t="s">
        <v>12</v>
      </c>
      <c r="E24" s="0" t="s">
        <v>21</v>
      </c>
      <c r="F24" s="0" t="s">
        <v>14</v>
      </c>
      <c r="G24" s="0" t="s">
        <v>57</v>
      </c>
      <c r="H24" s="0">
        <v>0.01096604</v>
      </c>
      <c r="I24" s="0">
        <v>-0.01096397550904172</v>
      </c>
      <c r="J24" s="0">
        <v>-0.2192795101808344</v>
      </c>
      <c r="K24" s="0" t="s">
        <v>16</v>
      </c>
    </row>
    <row r="25">
      <c r="A25" s="0">
        <v>22</v>
      </c>
      <c r="B25" s="0" t="s">
        <v>60</v>
      </c>
      <c r="C25" s="0">
        <v>1</v>
      </c>
      <c r="D25" s="0" t="s">
        <v>12</v>
      </c>
      <c r="E25" s="0" t="s">
        <v>21</v>
      </c>
      <c r="F25" s="0" t="s">
        <v>14</v>
      </c>
      <c r="G25" s="0" t="s">
        <v>57</v>
      </c>
      <c r="H25" s="0">
        <v>0.003720451666666667</v>
      </c>
      <c r="I25" s="0">
        <v>-0.010891240987881577</v>
      </c>
      <c r="J25" s="0">
        <v>-0.21782481975763154</v>
      </c>
      <c r="K25" s="0" t="s">
        <v>16</v>
      </c>
      <c r="O25" s="0" t="s">
        <v>61</v>
      </c>
      <c r="P25" s="0">
        <f>COUNTIF(K:K, "Yes")</f>
      </c>
    </row>
    <row r="26">
      <c r="A26" s="0">
        <v>23</v>
      </c>
      <c r="B26" s="0" t="s">
        <v>62</v>
      </c>
      <c r="C26" s="0">
        <v>1</v>
      </c>
      <c r="D26" s="0" t="s">
        <v>12</v>
      </c>
      <c r="E26" s="0" t="s">
        <v>21</v>
      </c>
      <c r="F26" s="0" t="s">
        <v>14</v>
      </c>
      <c r="G26" s="0" t="s">
        <v>57</v>
      </c>
      <c r="H26" s="0">
        <v>0.0031054383333333335</v>
      </c>
      <c r="I26" s="0">
        <v>-0.020321246045266486</v>
      </c>
      <c r="J26" s="0">
        <v>-0.4064249209053298</v>
      </c>
      <c r="K26" s="0" t="s">
        <v>16</v>
      </c>
      <c r="O26" s="0" t="s">
        <v>63</v>
      </c>
      <c r="P26" s="0">
        <f>IFERROR(ROUND(SUMIFS(I:I, K:K, "Yes"), 3), "N/A")</f>
      </c>
    </row>
    <row r="27">
      <c r="A27" s="0">
        <v>24</v>
      </c>
      <c r="B27" s="0" t="s">
        <v>64</v>
      </c>
      <c r="C27" s="0">
        <v>1</v>
      </c>
      <c r="D27" s="0" t="s">
        <v>12</v>
      </c>
      <c r="E27" s="0" t="s">
        <v>21</v>
      </c>
      <c r="F27" s="0" t="s">
        <v>14</v>
      </c>
      <c r="G27" s="0" t="s">
        <v>57</v>
      </c>
      <c r="H27" s="0">
        <v>0.0034699683333333335</v>
      </c>
      <c r="I27" s="0">
        <v>-0.00804289544235925</v>
      </c>
      <c r="J27" s="0">
        <v>-0.16085790884718498</v>
      </c>
      <c r="K27" s="0" t="s">
        <v>16</v>
      </c>
      <c r="O27" s="0" t="s">
        <v>65</v>
      </c>
      <c r="P27" s="0">
        <f>IFERROR(ROUND(AVERAGEIFS(I:I, K:K, "Yes"), 3), "N/A")</f>
      </c>
    </row>
    <row r="28">
      <c r="A28" s="0">
        <v>25</v>
      </c>
      <c r="B28" s="0" t="s">
        <v>66</v>
      </c>
      <c r="C28" s="0">
        <v>1</v>
      </c>
      <c r="D28" s="0" t="s">
        <v>12</v>
      </c>
      <c r="E28" s="0" t="s">
        <v>21</v>
      </c>
      <c r="F28" s="0" t="s">
        <v>14</v>
      </c>
      <c r="G28" s="0" t="s">
        <v>57</v>
      </c>
      <c r="H28" s="0">
        <v>0.006298865</v>
      </c>
      <c r="I28" s="0">
        <v>-0.0054026675671112615</v>
      </c>
      <c r="J28" s="0">
        <v>-0.10805335134222523</v>
      </c>
      <c r="K28" s="0" t="s">
        <v>16</v>
      </c>
      <c r="O28" s="0" t="s">
        <v>67</v>
      </c>
      <c r="P28" s="0">
        <f>IFERROR(ROUND(COUNTIFS(I:I, "&gt;0", K:K, "Yes") / COUNTIFS(K:K, "Yes"), 3), "N/A")</f>
      </c>
    </row>
    <row r="29">
      <c r="A29" s="0">
        <v>1</v>
      </c>
      <c r="B29" s="0" t="s">
        <v>11</v>
      </c>
      <c r="C29" s="0">
        <v>1</v>
      </c>
      <c r="D29" s="0" t="s">
        <v>12</v>
      </c>
      <c r="E29" s="0" t="s">
        <v>13</v>
      </c>
      <c r="F29" s="0" t="s">
        <v>14</v>
      </c>
      <c r="G29" s="0" t="s">
        <v>68</v>
      </c>
      <c r="H29" s="0">
        <v>0.008012785</v>
      </c>
      <c r="I29" s="0">
        <v>0.008013737836290785</v>
      </c>
      <c r="J29" s="0">
        <v>0.16027475672581568</v>
      </c>
      <c r="K29" s="0" t="s">
        <v>16</v>
      </c>
    </row>
    <row r="30">
      <c r="A30" s="0">
        <v>2</v>
      </c>
      <c r="B30" s="0" t="s">
        <v>18</v>
      </c>
      <c r="C30" s="0">
        <v>1</v>
      </c>
      <c r="D30" s="0" t="s">
        <v>12</v>
      </c>
      <c r="E30" s="0" t="s">
        <v>13</v>
      </c>
      <c r="F30" s="0" t="s">
        <v>14</v>
      </c>
      <c r="G30" s="0" t="s">
        <v>68</v>
      </c>
      <c r="H30" s="0">
        <v>0.006824336666666667</v>
      </c>
      <c r="I30" s="0">
        <v>-0.031353422748650064</v>
      </c>
      <c r="J30" s="0">
        <v>-0.6270684549730012</v>
      </c>
      <c r="K30" s="0" t="s">
        <v>16</v>
      </c>
      <c r="Q30" s="0" t="s">
        <v>69</v>
      </c>
      <c r="R30" s="0">
        <f>SUMIFS(J:J, D:D, "1m")</f>
      </c>
    </row>
    <row r="31">
      <c r="A31" s="0">
        <v>3</v>
      </c>
      <c r="B31" s="0" t="s">
        <v>20</v>
      </c>
      <c r="C31" s="0">
        <v>1</v>
      </c>
      <c r="D31" s="0" t="s">
        <v>12</v>
      </c>
      <c r="E31" s="0" t="s">
        <v>13</v>
      </c>
      <c r="F31" s="0" t="s">
        <v>14</v>
      </c>
      <c r="G31" s="0" t="s">
        <v>68</v>
      </c>
      <c r="H31" s="0">
        <v>0.003743085</v>
      </c>
      <c r="I31" s="0">
        <v>0.0036392392054215624</v>
      </c>
      <c r="J31" s="0">
        <v>0.07278478410843124</v>
      </c>
      <c r="K31" s="0" t="s">
        <v>16</v>
      </c>
      <c r="O31" s="0" t="s">
        <v>70</v>
      </c>
      <c r="P31" s="0">
        <f>SUMIFS(J:J, C:C, 5)</f>
      </c>
      <c r="Q31" s="0" t="s">
        <v>71</v>
      </c>
      <c r="R31" s="0">
        <f>SUMIFS(J:J, D:D, "5m")</f>
      </c>
    </row>
    <row r="32">
      <c r="A32" s="0">
        <v>4</v>
      </c>
      <c r="B32" s="0" t="s">
        <v>23</v>
      </c>
      <c r="C32" s="0">
        <v>1</v>
      </c>
      <c r="D32" s="0" t="s">
        <v>12</v>
      </c>
      <c r="E32" s="0" t="s">
        <v>13</v>
      </c>
      <c r="F32" s="0" t="s">
        <v>14</v>
      </c>
      <c r="G32" s="0" t="s">
        <v>68</v>
      </c>
      <c r="H32" s="0">
        <v>0.0034688083333333335</v>
      </c>
      <c r="I32" s="0">
        <v>0.003793138772536879</v>
      </c>
      <c r="J32" s="0">
        <v>0.07586277545073758</v>
      </c>
      <c r="K32" s="0" t="s">
        <v>16</v>
      </c>
      <c r="O32" s="0" t="s">
        <v>72</v>
      </c>
      <c r="P32" s="0">
        <f>SUMIFS(J:J, C:C, 10)</f>
      </c>
      <c r="Q32" s="0" t="s">
        <v>73</v>
      </c>
      <c r="R32" s="0">
        <f>SUMIFS(J:J, D:D, "15m")</f>
      </c>
    </row>
    <row r="33">
      <c r="A33" s="0">
        <v>5</v>
      </c>
      <c r="B33" s="0" t="s">
        <v>26</v>
      </c>
      <c r="C33" s="0">
        <v>1</v>
      </c>
      <c r="D33" s="0" t="s">
        <v>12</v>
      </c>
      <c r="E33" s="0" t="s">
        <v>13</v>
      </c>
      <c r="F33" s="0" t="s">
        <v>14</v>
      </c>
      <c r="G33" s="0" t="s">
        <v>68</v>
      </c>
      <c r="H33" s="0">
        <v>0.0032150516666666668</v>
      </c>
      <c r="I33" s="0">
        <v>-0.024002493765586035</v>
      </c>
      <c r="J33" s="0">
        <v>-0.4800498753117207</v>
      </c>
      <c r="K33" s="0" t="s">
        <v>16</v>
      </c>
      <c r="O33" s="0" t="s">
        <v>74</v>
      </c>
      <c r="P33" s="0">
        <f>SUMIFS(J:J, C:C, 15)</f>
      </c>
      <c r="Q33" s="0" t="s">
        <v>75</v>
      </c>
      <c r="R33" s="0">
        <f>SUMIFS(J:J, D:D, "30m")</f>
      </c>
    </row>
    <row r="34">
      <c r="A34" s="0">
        <v>6</v>
      </c>
      <c r="B34" s="0" t="s">
        <v>28</v>
      </c>
      <c r="C34" s="0">
        <v>1</v>
      </c>
      <c r="D34" s="0" t="s">
        <v>12</v>
      </c>
      <c r="E34" s="0" t="s">
        <v>13</v>
      </c>
      <c r="F34" s="0" t="s">
        <v>14</v>
      </c>
      <c r="G34" s="0" t="s">
        <v>68</v>
      </c>
      <c r="H34" s="0">
        <v>0.008091928333333333</v>
      </c>
      <c r="I34" s="0">
        <v>0.003495688650664181</v>
      </c>
      <c r="J34" s="0">
        <v>0.06991377301328362</v>
      </c>
      <c r="K34" s="0" t="s">
        <v>16</v>
      </c>
      <c r="O34" s="0" t="s">
        <v>76</v>
      </c>
      <c r="P34" s="0">
        <f>SUMIFS(J:J, C:C, 20)</f>
      </c>
      <c r="Q34" s="0" t="s">
        <v>77</v>
      </c>
      <c r="R34" s="0">
        <f>SUMIFS(J:J, D:D, "1h")</f>
      </c>
    </row>
    <row r="35">
      <c r="A35" s="0">
        <v>7</v>
      </c>
      <c r="B35" s="0" t="s">
        <v>30</v>
      </c>
      <c r="C35" s="0">
        <v>1</v>
      </c>
      <c r="D35" s="0" t="s">
        <v>12</v>
      </c>
      <c r="E35" s="0" t="s">
        <v>13</v>
      </c>
      <c r="F35" s="0" t="s">
        <v>14</v>
      </c>
      <c r="G35" s="0" t="s">
        <v>68</v>
      </c>
      <c r="H35" s="0">
        <v>0.0031837016666666665</v>
      </c>
      <c r="I35" s="0">
        <v>-0.006654722293319684</v>
      </c>
      <c r="J35" s="0">
        <v>-0.13309444586639366</v>
      </c>
      <c r="K35" s="0" t="s">
        <v>16</v>
      </c>
      <c r="O35" s="0" t="s">
        <v>78</v>
      </c>
      <c r="P35" s="0">
        <f>SUMIFS(J:J, C:C, 25)</f>
      </c>
    </row>
    <row r="36">
      <c r="A36" s="0">
        <v>8</v>
      </c>
      <c r="B36" s="0" t="s">
        <v>32</v>
      </c>
      <c r="C36" s="0">
        <v>1</v>
      </c>
      <c r="D36" s="0" t="s">
        <v>12</v>
      </c>
      <c r="E36" s="0" t="s">
        <v>13</v>
      </c>
      <c r="F36" s="0" t="s">
        <v>14</v>
      </c>
      <c r="G36" s="0" t="s">
        <v>79</v>
      </c>
      <c r="H36" s="0">
        <v>0.004400111666666666</v>
      </c>
      <c r="I36" s="0">
        <v>0.003189227498228207</v>
      </c>
      <c r="J36" s="0">
        <v>0.06378454996456413</v>
      </c>
      <c r="K36" s="0" t="s">
        <v>16</v>
      </c>
    </row>
    <row r="37">
      <c r="A37" s="0">
        <v>9</v>
      </c>
      <c r="B37" s="0" t="s">
        <v>34</v>
      </c>
      <c r="C37" s="0">
        <v>1</v>
      </c>
      <c r="D37" s="0" t="s">
        <v>12</v>
      </c>
      <c r="E37" s="0" t="s">
        <v>13</v>
      </c>
      <c r="F37" s="0" t="s">
        <v>14</v>
      </c>
      <c r="G37" s="0" t="s">
        <v>79</v>
      </c>
      <c r="H37" s="0">
        <v>0.0033995783333333335</v>
      </c>
      <c r="I37" s="0">
        <v>-0.0009391435011269722</v>
      </c>
      <c r="J37" s="0">
        <v>-0.018782870022539443</v>
      </c>
      <c r="K37" s="0" t="s">
        <v>16</v>
      </c>
    </row>
    <row r="38">
      <c r="A38" s="0">
        <v>10</v>
      </c>
      <c r="B38" s="0" t="s">
        <v>36</v>
      </c>
      <c r="C38" s="0">
        <v>1</v>
      </c>
      <c r="D38" s="0" t="s">
        <v>12</v>
      </c>
      <c r="E38" s="0" t="s">
        <v>13</v>
      </c>
      <c r="F38" s="0" t="s">
        <v>14</v>
      </c>
      <c r="G38" s="0" t="s">
        <v>79</v>
      </c>
      <c r="H38" s="0">
        <v>0.0033314916666666665</v>
      </c>
      <c r="I38" s="0">
        <v>-0.032888754167929676</v>
      </c>
      <c r="J38" s="0">
        <v>-0.6577750833585935</v>
      </c>
      <c r="K38" s="0" t="s">
        <v>16</v>
      </c>
    </row>
    <row r="39">
      <c r="A39" s="0">
        <v>11</v>
      </c>
      <c r="B39" s="0" t="s">
        <v>38</v>
      </c>
      <c r="C39" s="0">
        <v>1</v>
      </c>
      <c r="D39" s="0" t="s">
        <v>12</v>
      </c>
      <c r="E39" s="0" t="s">
        <v>13</v>
      </c>
      <c r="F39" s="0" t="s">
        <v>14</v>
      </c>
      <c r="G39" s="0" t="s">
        <v>79</v>
      </c>
      <c r="H39" s="0">
        <v>0.0037383733333333333</v>
      </c>
      <c r="I39" s="0">
        <v>-0.027649402390438248</v>
      </c>
      <c r="J39" s="0">
        <v>-0.552988047808765</v>
      </c>
      <c r="K39" s="0" t="s">
        <v>16</v>
      </c>
    </row>
    <row r="40">
      <c r="A40" s="0">
        <v>12</v>
      </c>
      <c r="B40" s="0" t="s">
        <v>40</v>
      </c>
      <c r="C40" s="0">
        <v>1</v>
      </c>
      <c r="D40" s="0" t="s">
        <v>12</v>
      </c>
      <c r="E40" s="0" t="s">
        <v>13</v>
      </c>
      <c r="F40" s="0" t="s">
        <v>14</v>
      </c>
      <c r="G40" s="0" t="s">
        <v>79</v>
      </c>
      <c r="H40" s="0">
        <v>0.0037995433333333334</v>
      </c>
      <c r="I40" s="0">
        <v>0.010695187165775402</v>
      </c>
      <c r="J40" s="0">
        <v>0.21390374331550802</v>
      </c>
      <c r="K40" s="0" t="s">
        <v>16</v>
      </c>
    </row>
    <row r="41">
      <c r="A41" s="0">
        <v>13</v>
      </c>
      <c r="B41" s="0" t="s">
        <v>43</v>
      </c>
      <c r="C41" s="0">
        <v>1</v>
      </c>
      <c r="D41" s="0" t="s">
        <v>12</v>
      </c>
      <c r="E41" s="0" t="s">
        <v>13</v>
      </c>
      <c r="F41" s="0" t="s">
        <v>14</v>
      </c>
      <c r="G41" s="0" t="s">
        <v>79</v>
      </c>
      <c r="H41" s="0">
        <v>0.003777205</v>
      </c>
      <c r="I41" s="0">
        <v>-0.02416839916839917</v>
      </c>
      <c r="J41" s="0">
        <v>-0.48336798336798337</v>
      </c>
      <c r="K41" s="0" t="s">
        <v>16</v>
      </c>
    </row>
    <row r="42">
      <c r="A42" s="0">
        <v>14</v>
      </c>
      <c r="B42" s="0" t="s">
        <v>45</v>
      </c>
      <c r="C42" s="0">
        <v>1</v>
      </c>
      <c r="D42" s="0" t="s">
        <v>12</v>
      </c>
      <c r="E42" s="0" t="s">
        <v>13</v>
      </c>
      <c r="F42" s="0" t="s">
        <v>14</v>
      </c>
      <c r="G42" s="0" t="s">
        <v>79</v>
      </c>
      <c r="H42" s="0">
        <v>0.0035345116666666665</v>
      </c>
      <c r="I42" s="0">
        <v>0.0019221528111484864</v>
      </c>
      <c r="J42" s="0">
        <v>0.03844305622296973</v>
      </c>
      <c r="K42" s="0" t="s">
        <v>16</v>
      </c>
    </row>
    <row r="43">
      <c r="A43" s="0">
        <v>15</v>
      </c>
      <c r="B43" s="0" t="s">
        <v>47</v>
      </c>
      <c r="C43" s="0">
        <v>1</v>
      </c>
      <c r="D43" s="0" t="s">
        <v>12</v>
      </c>
      <c r="E43" s="0" t="s">
        <v>13</v>
      </c>
      <c r="F43" s="0" t="s">
        <v>14</v>
      </c>
      <c r="G43" s="0" t="s">
        <v>79</v>
      </c>
      <c r="H43" s="0">
        <v>0.00343725</v>
      </c>
      <c r="I43" s="0">
        <v>0.0014775898867181087</v>
      </c>
      <c r="J43" s="0">
        <v>0.029551797734362176</v>
      </c>
      <c r="K43" s="0" t="s">
        <v>16</v>
      </c>
    </row>
    <row r="44">
      <c r="A44" s="0">
        <v>16</v>
      </c>
      <c r="B44" s="0" t="s">
        <v>49</v>
      </c>
      <c r="C44" s="0">
        <v>1</v>
      </c>
      <c r="D44" s="0" t="s">
        <v>12</v>
      </c>
      <c r="E44" s="0" t="s">
        <v>13</v>
      </c>
      <c r="F44" s="0" t="s">
        <v>14</v>
      </c>
      <c r="G44" s="0" t="s">
        <v>79</v>
      </c>
      <c r="H44" s="0">
        <v>0.0033509833333333332</v>
      </c>
      <c r="I44" s="0">
        <v>0.008855585831062671</v>
      </c>
      <c r="J44" s="0">
        <v>0.1771117166212534</v>
      </c>
      <c r="K44" s="0" t="s">
        <v>16</v>
      </c>
    </row>
    <row r="45">
      <c r="A45" s="0">
        <v>17</v>
      </c>
      <c r="B45" s="0" t="s">
        <v>50</v>
      </c>
      <c r="C45" s="0">
        <v>1</v>
      </c>
      <c r="D45" s="0" t="s">
        <v>12</v>
      </c>
      <c r="E45" s="0" t="s">
        <v>13</v>
      </c>
      <c r="F45" s="0" t="s">
        <v>14</v>
      </c>
      <c r="G45" s="0" t="s">
        <v>80</v>
      </c>
      <c r="H45" s="0">
        <v>0.005316445</v>
      </c>
      <c r="I45" s="0">
        <v>0.0011185682326621924</v>
      </c>
      <c r="J45" s="0">
        <v>0.02237136465324385</v>
      </c>
      <c r="K45" s="0" t="s">
        <v>16</v>
      </c>
    </row>
    <row r="46">
      <c r="A46" s="0">
        <v>18</v>
      </c>
      <c r="B46" s="0" t="s">
        <v>52</v>
      </c>
      <c r="C46" s="0">
        <v>1</v>
      </c>
      <c r="D46" s="0" t="s">
        <v>12</v>
      </c>
      <c r="E46" s="0" t="s">
        <v>13</v>
      </c>
      <c r="F46" s="0" t="s">
        <v>14</v>
      </c>
      <c r="G46" s="0" t="s">
        <v>80</v>
      </c>
      <c r="H46" s="0">
        <v>0.003306695</v>
      </c>
      <c r="I46" s="0">
        <v>-0.024081115335868188</v>
      </c>
      <c r="J46" s="0">
        <v>-0.4816223067173638</v>
      </c>
      <c r="K46" s="0" t="s">
        <v>16</v>
      </c>
    </row>
    <row r="47">
      <c r="A47" s="0">
        <v>19</v>
      </c>
      <c r="B47" s="0" t="s">
        <v>54</v>
      </c>
      <c r="C47" s="0">
        <v>1</v>
      </c>
      <c r="D47" s="0" t="s">
        <v>12</v>
      </c>
      <c r="E47" s="0" t="s">
        <v>21</v>
      </c>
      <c r="F47" s="0" t="s">
        <v>14</v>
      </c>
      <c r="G47" s="0" t="s">
        <v>80</v>
      </c>
      <c r="H47" s="0">
        <v>0.0036623433333333334</v>
      </c>
      <c r="I47" s="0">
        <v>-0.039619651347068144</v>
      </c>
      <c r="J47" s="0">
        <v>-0.792393026941363</v>
      </c>
      <c r="K47" s="0" t="s">
        <v>16</v>
      </c>
    </row>
    <row r="48">
      <c r="A48" s="0">
        <v>20</v>
      </c>
      <c r="B48" s="0" t="s">
        <v>56</v>
      </c>
      <c r="C48" s="0">
        <v>1</v>
      </c>
      <c r="D48" s="0" t="s">
        <v>12</v>
      </c>
      <c r="E48" s="0" t="s">
        <v>13</v>
      </c>
      <c r="F48" s="0" t="s">
        <v>14</v>
      </c>
      <c r="G48" s="0" t="s">
        <v>80</v>
      </c>
      <c r="H48" s="0">
        <v>0.00555062</v>
      </c>
      <c r="I48" s="0">
        <v>-0.010872803098004171</v>
      </c>
      <c r="J48" s="0">
        <v>-0.21745606196008344</v>
      </c>
      <c r="K48" s="0" t="s">
        <v>16</v>
      </c>
    </row>
    <row r="49">
      <c r="A49" s="0">
        <v>21</v>
      </c>
      <c r="B49" s="0" t="s">
        <v>59</v>
      </c>
      <c r="C49" s="0">
        <v>1</v>
      </c>
      <c r="D49" s="0" t="s">
        <v>12</v>
      </c>
      <c r="E49" s="0" t="s">
        <v>13</v>
      </c>
      <c r="F49" s="0" t="s">
        <v>14</v>
      </c>
      <c r="G49" s="0" t="s">
        <v>80</v>
      </c>
      <c r="H49" s="0">
        <v>0.0072190683333333335</v>
      </c>
      <c r="I49" s="0">
        <v>-0.0014959395925345492</v>
      </c>
      <c r="J49" s="0">
        <v>-0.029918791850690983</v>
      </c>
      <c r="K49" s="0" t="s">
        <v>16</v>
      </c>
    </row>
  </sheetData>
  <headerFooter/>
</worksheet>
</file>